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0. IVV - MARÇO 2020\SINTESE ESTATISTICA\EXPORTAÇÃO\112. Dezembro 2022\"/>
    </mc:Choice>
  </mc:AlternateContent>
  <xr:revisionPtr revIDLastSave="0" documentId="13_ncr:1_{2D816CE2-935A-4D6B-8C19-E09D1886E6B7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Indice" sheetId="30" r:id="rId1"/>
    <sheet name="0" sheetId="32" r:id="rId2"/>
    <sheet name="1" sheetId="87" r:id="rId3"/>
    <sheet name="2" sheetId="88" r:id="rId4"/>
    <sheet name="3" sheetId="89" r:id="rId5"/>
    <sheet name="4" sheetId="2" r:id="rId6"/>
    <sheet name="5" sheetId="84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'1'!$A$1:$S$36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'2'!$A$1:$AT$68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'3'!$A$1:$AT$68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8" i="89" l="1"/>
  <c r="AT18" i="89" s="1"/>
  <c r="AT62" i="89"/>
  <c r="AD67" i="89"/>
  <c r="AE67" i="89" s="1"/>
  <c r="N23" i="89"/>
  <c r="O23" i="89" s="1"/>
  <c r="S63" i="89"/>
  <c r="T63" i="89"/>
  <c r="U63" i="89"/>
  <c r="V63" i="89"/>
  <c r="W63" i="89"/>
  <c r="X63" i="89"/>
  <c r="Y63" i="89"/>
  <c r="Z63" i="89"/>
  <c r="AA63" i="89"/>
  <c r="AB63" i="89"/>
  <c r="AC63" i="89"/>
  <c r="AD63" i="89"/>
  <c r="R63" i="89"/>
  <c r="C63" i="89"/>
  <c r="D63" i="89"/>
  <c r="E63" i="89"/>
  <c r="F63" i="89"/>
  <c r="G63" i="89"/>
  <c r="H63" i="89"/>
  <c r="I63" i="89"/>
  <c r="J63" i="89"/>
  <c r="K63" i="89"/>
  <c r="L63" i="89"/>
  <c r="M63" i="89"/>
  <c r="N63" i="89"/>
  <c r="B63" i="89"/>
  <c r="S41" i="89"/>
  <c r="T41" i="89"/>
  <c r="U41" i="89"/>
  <c r="V41" i="89"/>
  <c r="W41" i="89"/>
  <c r="X41" i="89"/>
  <c r="Y41" i="89"/>
  <c r="Z41" i="89"/>
  <c r="AA41" i="89"/>
  <c r="AB41" i="89"/>
  <c r="AC41" i="89"/>
  <c r="AD41" i="89"/>
  <c r="R41" i="89"/>
  <c r="C41" i="89"/>
  <c r="D41" i="89"/>
  <c r="E41" i="89"/>
  <c r="F41" i="89"/>
  <c r="G41" i="89"/>
  <c r="H41" i="89"/>
  <c r="I41" i="89"/>
  <c r="J41" i="89"/>
  <c r="K41" i="89"/>
  <c r="L41" i="89"/>
  <c r="M41" i="89"/>
  <c r="N41" i="89"/>
  <c r="B41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R19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B19" i="89"/>
  <c r="AT45" i="88"/>
  <c r="AS40" i="88"/>
  <c r="AT40" i="88" s="1"/>
  <c r="AS17" i="88"/>
  <c r="AT17" i="88" s="1"/>
  <c r="AS18" i="88"/>
  <c r="AT18" i="88" s="1"/>
  <c r="AE52" i="88"/>
  <c r="AE53" i="88"/>
  <c r="AE54" i="88"/>
  <c r="AE55" i="88"/>
  <c r="AE56" i="88"/>
  <c r="AE57" i="88"/>
  <c r="AE58" i="88"/>
  <c r="AE59" i="88"/>
  <c r="AE60" i="88"/>
  <c r="AE61" i="88"/>
  <c r="AE62" i="88"/>
  <c r="AE51" i="88"/>
  <c r="AE30" i="88"/>
  <c r="AE31" i="88"/>
  <c r="AE32" i="88"/>
  <c r="AE33" i="88"/>
  <c r="AE34" i="88"/>
  <c r="AE35" i="88"/>
  <c r="AE36" i="88"/>
  <c r="AE37" i="88"/>
  <c r="AE38" i="88"/>
  <c r="AE39" i="88"/>
  <c r="AE40" i="88"/>
  <c r="AE29" i="88"/>
  <c r="N79" i="70"/>
  <c r="O79" i="70"/>
  <c r="P79" i="70" s="1"/>
  <c r="N80" i="70"/>
  <c r="O80" i="70"/>
  <c r="P80" i="70"/>
  <c r="N81" i="70"/>
  <c r="O81" i="70"/>
  <c r="P81" i="70" s="1"/>
  <c r="N82" i="70"/>
  <c r="O82" i="70"/>
  <c r="P82" i="70"/>
  <c r="N83" i="70"/>
  <c r="O83" i="70"/>
  <c r="P83" i="70" s="1"/>
  <c r="N84" i="70"/>
  <c r="O84" i="70"/>
  <c r="P84" i="70" s="1"/>
  <c r="N85" i="70"/>
  <c r="O85" i="70"/>
  <c r="P85" i="70" s="1"/>
  <c r="N86" i="70"/>
  <c r="P86" i="70" s="1"/>
  <c r="O86" i="70"/>
  <c r="N87" i="70"/>
  <c r="O87" i="70"/>
  <c r="P87" i="70" s="1"/>
  <c r="N88" i="70"/>
  <c r="O88" i="70"/>
  <c r="P88" i="70"/>
  <c r="N89" i="70"/>
  <c r="O89" i="70"/>
  <c r="P89" i="70" s="1"/>
  <c r="N90" i="70"/>
  <c r="O90" i="70"/>
  <c r="P90" i="70"/>
  <c r="J79" i="70"/>
  <c r="K79" i="70"/>
  <c r="L79" i="70"/>
  <c r="J80" i="70"/>
  <c r="K80" i="70"/>
  <c r="L80" i="70"/>
  <c r="J81" i="70"/>
  <c r="K81" i="70"/>
  <c r="L81" i="70"/>
  <c r="J82" i="70"/>
  <c r="K82" i="70"/>
  <c r="L82" i="70"/>
  <c r="J83" i="70"/>
  <c r="K83" i="70"/>
  <c r="L83" i="70"/>
  <c r="J84" i="70"/>
  <c r="K84" i="70"/>
  <c r="L84" i="70"/>
  <c r="J85" i="70"/>
  <c r="K85" i="70"/>
  <c r="L85" i="70"/>
  <c r="J86" i="70"/>
  <c r="K86" i="70"/>
  <c r="L86" i="70"/>
  <c r="J87" i="70"/>
  <c r="K87" i="70"/>
  <c r="L87" i="70"/>
  <c r="J88" i="70"/>
  <c r="K88" i="70"/>
  <c r="L88" i="70"/>
  <c r="J89" i="70"/>
  <c r="K89" i="70"/>
  <c r="L89" i="70"/>
  <c r="J90" i="70"/>
  <c r="K90" i="70"/>
  <c r="L90" i="70"/>
  <c r="D79" i="70"/>
  <c r="E79" i="70"/>
  <c r="F79" i="70"/>
  <c r="D80" i="70"/>
  <c r="E80" i="70"/>
  <c r="F80" i="70"/>
  <c r="D81" i="70"/>
  <c r="E81" i="70"/>
  <c r="F81" i="70"/>
  <c r="D82" i="70"/>
  <c r="E82" i="70"/>
  <c r="F82" i="70"/>
  <c r="D83" i="70"/>
  <c r="E83" i="70"/>
  <c r="F83" i="70"/>
  <c r="D84" i="70"/>
  <c r="E84" i="70"/>
  <c r="F84" i="70"/>
  <c r="D85" i="70"/>
  <c r="E85" i="70"/>
  <c r="F85" i="70"/>
  <c r="D86" i="70"/>
  <c r="E86" i="70"/>
  <c r="F86" i="70"/>
  <c r="D87" i="70"/>
  <c r="E87" i="70"/>
  <c r="F87" i="70"/>
  <c r="D88" i="70"/>
  <c r="E88" i="70"/>
  <c r="F88" i="70"/>
  <c r="D89" i="70"/>
  <c r="E89" i="70"/>
  <c r="F89" i="70"/>
  <c r="D90" i="70"/>
  <c r="E90" i="70"/>
  <c r="F90" i="70"/>
  <c r="D91" i="70"/>
  <c r="E91" i="70"/>
  <c r="F91" i="70"/>
  <c r="B94" i="70"/>
  <c r="J56" i="70"/>
  <c r="K56" i="70"/>
  <c r="L56" i="70"/>
  <c r="N56" i="70"/>
  <c r="O56" i="70"/>
  <c r="D56" i="70"/>
  <c r="E56" i="70"/>
  <c r="F56" i="70"/>
  <c r="D57" i="70"/>
  <c r="E57" i="70"/>
  <c r="F57" i="70"/>
  <c r="B61" i="70"/>
  <c r="C61" i="70"/>
  <c r="N48" i="70"/>
  <c r="O48" i="70"/>
  <c r="N49" i="70"/>
  <c r="O49" i="70"/>
  <c r="N50" i="70"/>
  <c r="O50" i="70"/>
  <c r="N51" i="70"/>
  <c r="O51" i="70"/>
  <c r="J48" i="70"/>
  <c r="K48" i="70"/>
  <c r="L48" i="70"/>
  <c r="J49" i="70"/>
  <c r="K49" i="70"/>
  <c r="L49" i="70"/>
  <c r="J50" i="70"/>
  <c r="K50" i="70"/>
  <c r="L50" i="70"/>
  <c r="J51" i="70"/>
  <c r="K51" i="70"/>
  <c r="L51" i="70"/>
  <c r="J52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S63" i="88"/>
  <c r="T63" i="88"/>
  <c r="U63" i="88"/>
  <c r="V63" i="88"/>
  <c r="W63" i="88"/>
  <c r="X63" i="88"/>
  <c r="Y63" i="88"/>
  <c r="Z63" i="88"/>
  <c r="AA63" i="88"/>
  <c r="AB63" i="88"/>
  <c r="AC63" i="88"/>
  <c r="AD63" i="88"/>
  <c r="R63" i="88"/>
  <c r="C63" i="88"/>
  <c r="D63" i="88"/>
  <c r="E63" i="88"/>
  <c r="F63" i="88"/>
  <c r="G63" i="88"/>
  <c r="H63" i="88"/>
  <c r="I63" i="88"/>
  <c r="J63" i="88"/>
  <c r="K63" i="88"/>
  <c r="L63" i="88"/>
  <c r="M63" i="88"/>
  <c r="N63" i="88"/>
  <c r="B63" i="88"/>
  <c r="S41" i="88"/>
  <c r="T41" i="88"/>
  <c r="U41" i="88"/>
  <c r="V41" i="88"/>
  <c r="W41" i="88"/>
  <c r="X41" i="88"/>
  <c r="Y41" i="88"/>
  <c r="Z41" i="88"/>
  <c r="AA41" i="88"/>
  <c r="AB41" i="88"/>
  <c r="AC41" i="88"/>
  <c r="AD41" i="88"/>
  <c r="R41" i="88"/>
  <c r="C41" i="88"/>
  <c r="D41" i="88"/>
  <c r="E41" i="88"/>
  <c r="F41" i="88"/>
  <c r="G41" i="88"/>
  <c r="H41" i="88"/>
  <c r="I41" i="88"/>
  <c r="J41" i="88"/>
  <c r="K41" i="88"/>
  <c r="L41" i="88"/>
  <c r="M41" i="88"/>
  <c r="N41" i="88"/>
  <c r="B41" i="88"/>
  <c r="S19" i="88"/>
  <c r="T19" i="88"/>
  <c r="U19" i="88"/>
  <c r="V19" i="88"/>
  <c r="W19" i="88"/>
  <c r="X19" i="88"/>
  <c r="Y19" i="88"/>
  <c r="Z19" i="88"/>
  <c r="AA19" i="88"/>
  <c r="AB19" i="88"/>
  <c r="AC19" i="88"/>
  <c r="AD19" i="88"/>
  <c r="R19" i="88"/>
  <c r="C19" i="88"/>
  <c r="D19" i="88"/>
  <c r="E19" i="88"/>
  <c r="F19" i="88"/>
  <c r="G19" i="88"/>
  <c r="H19" i="88"/>
  <c r="I19" i="88"/>
  <c r="J19" i="88"/>
  <c r="K19" i="88"/>
  <c r="L19" i="88"/>
  <c r="M19" i="88"/>
  <c r="N19" i="88"/>
  <c r="B19" i="88"/>
  <c r="AS39" i="89"/>
  <c r="AS17" i="89"/>
  <c r="AS39" i="88"/>
  <c r="B61" i="46"/>
  <c r="C61" i="46"/>
  <c r="I32" i="36"/>
  <c r="H32" i="36"/>
  <c r="C95" i="86"/>
  <c r="B95" i="86"/>
  <c r="AS60" i="89"/>
  <c r="AS38" i="89"/>
  <c r="AS16" i="89"/>
  <c r="AS60" i="88"/>
  <c r="AS38" i="88"/>
  <c r="AS16" i="88"/>
  <c r="P56" i="70" l="1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68" i="46" l="1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L91" i="86"/>
  <c r="F91" i="86"/>
  <c r="D53" i="2" l="1"/>
  <c r="C53" i="2"/>
  <c r="C7" i="2" l="1"/>
  <c r="D7" i="2"/>
  <c r="C10" i="2"/>
  <c r="D10" i="2"/>
  <c r="AS67" i="89"/>
  <c r="AS52" i="89"/>
  <c r="AS53" i="89"/>
  <c r="AS54" i="89"/>
  <c r="AS55" i="89"/>
  <c r="AS56" i="89"/>
  <c r="AS57" i="89"/>
  <c r="AS58" i="89"/>
  <c r="AS59" i="89"/>
  <c r="AS51" i="89"/>
  <c r="AR52" i="89"/>
  <c r="AR53" i="89"/>
  <c r="AR54" i="89"/>
  <c r="AR55" i="89"/>
  <c r="AR56" i="89"/>
  <c r="AR57" i="89"/>
  <c r="AR58" i="89"/>
  <c r="AR59" i="89"/>
  <c r="AR60" i="89"/>
  <c r="AT60" i="89" s="1"/>
  <c r="AR61" i="89"/>
  <c r="AR62" i="89"/>
  <c r="AR51" i="89"/>
  <c r="AS61" i="89"/>
  <c r="AT61" i="89" s="1"/>
  <c r="AS62" i="89"/>
  <c r="AS37" i="89"/>
  <c r="AS23" i="89"/>
  <c r="AS14" i="89"/>
  <c r="AS15" i="89"/>
  <c r="N20" i="89"/>
  <c r="N21" i="89"/>
  <c r="N22" i="89"/>
  <c r="AR63" i="89"/>
  <c r="AS63" i="89"/>
  <c r="AS59" i="88"/>
  <c r="N64" i="88"/>
  <c r="N65" i="88"/>
  <c r="N66" i="88"/>
  <c r="N67" i="88"/>
  <c r="N42" i="88"/>
  <c r="N43" i="88"/>
  <c r="N44" i="88"/>
  <c r="N45" i="88"/>
  <c r="AD42" i="88"/>
  <c r="AD43" i="88"/>
  <c r="AD44" i="88"/>
  <c r="AD45" i="88"/>
  <c r="AS45" i="88" s="1"/>
  <c r="AS37" i="88"/>
  <c r="AS15" i="88"/>
  <c r="B95" i="47"/>
  <c r="C95" i="47"/>
  <c r="AS36" i="89"/>
  <c r="AS58" i="88"/>
  <c r="AS36" i="88"/>
  <c r="AS14" i="88"/>
  <c r="N74" i="66"/>
  <c r="O74" i="66"/>
  <c r="N75" i="66"/>
  <c r="O75" i="66"/>
  <c r="L74" i="66"/>
  <c r="F74" i="66"/>
  <c r="N28" i="66"/>
  <c r="O28" i="66"/>
  <c r="P28" i="66" s="1"/>
  <c r="L28" i="66"/>
  <c r="F28" i="66"/>
  <c r="AD66" i="89"/>
  <c r="N66" i="89"/>
  <c r="H95" i="47"/>
  <c r="I95" i="47"/>
  <c r="AS35" i="89"/>
  <c r="AS13" i="89"/>
  <c r="AS57" i="88"/>
  <c r="AS35" i="88"/>
  <c r="AS13" i="88"/>
  <c r="N91" i="70"/>
  <c r="O91" i="70"/>
  <c r="N92" i="70"/>
  <c r="O92" i="70"/>
  <c r="L91" i="70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D53" i="84"/>
  <c r="C53" i="84"/>
  <c r="N93" i="70"/>
  <c r="O93" i="70"/>
  <c r="L92" i="70"/>
  <c r="L93" i="70"/>
  <c r="F92" i="70"/>
  <c r="F93" i="70"/>
  <c r="N59" i="70"/>
  <c r="O59" i="70"/>
  <c r="N60" i="70"/>
  <c r="O60" i="70"/>
  <c r="L59" i="70"/>
  <c r="F59" i="70"/>
  <c r="B32" i="81"/>
  <c r="C32" i="81"/>
  <c r="H32" i="81"/>
  <c r="I32" i="81"/>
  <c r="B61" i="3"/>
  <c r="C61" i="3"/>
  <c r="AS34" i="89"/>
  <c r="AS12" i="89"/>
  <c r="AD65" i="89"/>
  <c r="AS56" i="88"/>
  <c r="AS34" i="88"/>
  <c r="AS12" i="88"/>
  <c r="N93" i="86"/>
  <c r="O93" i="86"/>
  <c r="N94" i="86"/>
  <c r="O94" i="86"/>
  <c r="L93" i="86"/>
  <c r="L94" i="86"/>
  <c r="F93" i="86"/>
  <c r="I50" i="84"/>
  <c r="J50" i="84"/>
  <c r="I53" i="84"/>
  <c r="J53" i="84"/>
  <c r="M67" i="88"/>
  <c r="AC45" i="88"/>
  <c r="M45" i="88"/>
  <c r="M44" i="88"/>
  <c r="AC44" i="88"/>
  <c r="I95" i="46"/>
  <c r="H95" i="46"/>
  <c r="AS33" i="89"/>
  <c r="AS11" i="89"/>
  <c r="AS55" i="88"/>
  <c r="AS33" i="88"/>
  <c r="AS11" i="88"/>
  <c r="I95" i="48"/>
  <c r="H95" i="48"/>
  <c r="F75" i="66"/>
  <c r="L75" i="66"/>
  <c r="AS32" i="89"/>
  <c r="AS10" i="89"/>
  <c r="AS54" i="88"/>
  <c r="AS32" i="88"/>
  <c r="AS10" i="88"/>
  <c r="N93" i="83"/>
  <c r="O93" i="83"/>
  <c r="N94" i="83"/>
  <c r="O94" i="83"/>
  <c r="L93" i="83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L58" i="70"/>
  <c r="N58" i="70"/>
  <c r="O58" i="70"/>
  <c r="F58" i="70"/>
  <c r="B32" i="70"/>
  <c r="C32" i="70"/>
  <c r="H32" i="70"/>
  <c r="I32" i="70"/>
  <c r="B32" i="66"/>
  <c r="C32" i="66"/>
  <c r="N58" i="47"/>
  <c r="O58" i="47"/>
  <c r="P58" i="47" s="1"/>
  <c r="L58" i="47"/>
  <c r="F58" i="47"/>
  <c r="P91" i="70" l="1"/>
  <c r="P29" i="66"/>
  <c r="AS66" i="89"/>
  <c r="AS43" i="88"/>
  <c r="AS44" i="88"/>
  <c r="AS42" i="88"/>
  <c r="AT59" i="89"/>
  <c r="P75" i="66"/>
  <c r="P74" i="66"/>
  <c r="P25" i="66"/>
  <c r="P92" i="70"/>
  <c r="P73" i="66"/>
  <c r="P60" i="70"/>
  <c r="P27" i="66"/>
  <c r="P26" i="66"/>
  <c r="P59" i="70"/>
  <c r="P93" i="70"/>
  <c r="P58" i="70"/>
  <c r="P94" i="86"/>
  <c r="P93" i="86"/>
  <c r="P60" i="83"/>
  <c r="P94" i="83"/>
  <c r="P93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J33" i="84"/>
  <c r="I33" i="84"/>
  <c r="D33" i="84"/>
  <c r="C33" i="84"/>
  <c r="J13" i="84"/>
  <c r="I13" i="84"/>
  <c r="F30" i="70"/>
  <c r="F31" i="70"/>
  <c r="L30" i="70"/>
  <c r="N30" i="70"/>
  <c r="O30" i="70"/>
  <c r="L31" i="70"/>
  <c r="N31" i="70"/>
  <c r="O31" i="70"/>
  <c r="F26" i="66"/>
  <c r="F27" i="66"/>
  <c r="F29" i="66"/>
  <c r="F30" i="66"/>
  <c r="F53" i="66"/>
  <c r="F76" i="66"/>
  <c r="F77" i="66"/>
  <c r="F78" i="66"/>
  <c r="F79" i="66"/>
  <c r="F80" i="66"/>
  <c r="L76" i="66"/>
  <c r="N76" i="66"/>
  <c r="O76" i="66"/>
  <c r="L77" i="66"/>
  <c r="N77" i="66"/>
  <c r="O77" i="66"/>
  <c r="L78" i="66"/>
  <c r="N78" i="66"/>
  <c r="O78" i="66"/>
  <c r="L79" i="66"/>
  <c r="N79" i="66"/>
  <c r="O79" i="66"/>
  <c r="L80" i="66"/>
  <c r="N80" i="66"/>
  <c r="O80" i="66"/>
  <c r="L81" i="66"/>
  <c r="N81" i="66"/>
  <c r="O81" i="66"/>
  <c r="L82" i="66"/>
  <c r="N82" i="66"/>
  <c r="O82" i="66"/>
  <c r="L53" i="66"/>
  <c r="N53" i="66"/>
  <c r="O53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AD64" i="89"/>
  <c r="N64" i="89"/>
  <c r="AS31" i="89"/>
  <c r="AS9" i="89"/>
  <c r="AS31" i="88"/>
  <c r="AS9" i="88"/>
  <c r="AS53" i="88"/>
  <c r="N57" i="83"/>
  <c r="O57" i="83"/>
  <c r="N58" i="83"/>
  <c r="O58" i="83"/>
  <c r="L57" i="83"/>
  <c r="F57" i="83"/>
  <c r="J39" i="70"/>
  <c r="J40" i="70"/>
  <c r="J41" i="70"/>
  <c r="J42" i="70"/>
  <c r="J43" i="70"/>
  <c r="J44" i="70"/>
  <c r="J45" i="70"/>
  <c r="J46" i="70"/>
  <c r="J47" i="70"/>
  <c r="J53" i="70"/>
  <c r="J54" i="70"/>
  <c r="J55" i="70"/>
  <c r="J57" i="70"/>
  <c r="J58" i="70"/>
  <c r="J59" i="70"/>
  <c r="N74" i="70"/>
  <c r="O74" i="70"/>
  <c r="N75" i="70"/>
  <c r="O75" i="70"/>
  <c r="N76" i="70"/>
  <c r="O76" i="70"/>
  <c r="N77" i="70"/>
  <c r="O77" i="70"/>
  <c r="N78" i="70"/>
  <c r="O78" i="70"/>
  <c r="L74" i="70"/>
  <c r="L75" i="70"/>
  <c r="L76" i="70"/>
  <c r="L77" i="70"/>
  <c r="L78" i="70"/>
  <c r="F74" i="70"/>
  <c r="F75" i="70"/>
  <c r="F76" i="70"/>
  <c r="F77" i="70"/>
  <c r="F78" i="70"/>
  <c r="N54" i="70"/>
  <c r="O54" i="70"/>
  <c r="N55" i="70"/>
  <c r="O55" i="70"/>
  <c r="L54" i="70"/>
  <c r="F54" i="70"/>
  <c r="L18" i="70"/>
  <c r="L19" i="70"/>
  <c r="F18" i="70"/>
  <c r="N18" i="70"/>
  <c r="O18" i="70"/>
  <c r="N28" i="70"/>
  <c r="O28" i="70"/>
  <c r="N29" i="70"/>
  <c r="O29" i="70"/>
  <c r="L28" i="70"/>
  <c r="L29" i="70"/>
  <c r="F28" i="70"/>
  <c r="F29" i="70"/>
  <c r="N91" i="68"/>
  <c r="O91" i="68"/>
  <c r="N92" i="68"/>
  <c r="O92" i="68"/>
  <c r="N93" i="68"/>
  <c r="O93" i="68"/>
  <c r="N94" i="68"/>
  <c r="O94" i="68"/>
  <c r="L91" i="68"/>
  <c r="L92" i="68"/>
  <c r="L93" i="68"/>
  <c r="L94" i="68"/>
  <c r="F91" i="68"/>
  <c r="F92" i="68"/>
  <c r="F93" i="68"/>
  <c r="F94" i="68"/>
  <c r="N72" i="66"/>
  <c r="O72" i="66"/>
  <c r="L72" i="66"/>
  <c r="F72" i="66"/>
  <c r="F81" i="66"/>
  <c r="F8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47"/>
  <c r="O94" i="47"/>
  <c r="L94" i="47"/>
  <c r="F94" i="47"/>
  <c r="N94" i="36"/>
  <c r="O94" i="36"/>
  <c r="L94" i="36"/>
  <c r="F94" i="36"/>
  <c r="AS30" i="89"/>
  <c r="AS8" i="89"/>
  <c r="A19" i="89"/>
  <c r="AS52" i="88"/>
  <c r="AS30" i="88"/>
  <c r="AS8" i="88"/>
  <c r="N55" i="83"/>
  <c r="O55" i="83"/>
  <c r="N56" i="83"/>
  <c r="O56" i="83"/>
  <c r="L55" i="83"/>
  <c r="J59" i="83"/>
  <c r="K59" i="83"/>
  <c r="J60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3" i="48"/>
  <c r="O53" i="48"/>
  <c r="L53" i="48"/>
  <c r="F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AS64" i="89" l="1"/>
  <c r="P91" i="68"/>
  <c r="P56" i="68"/>
  <c r="P77" i="66"/>
  <c r="P92" i="68"/>
  <c r="P76" i="66"/>
  <c r="P68" i="46"/>
  <c r="P94" i="36"/>
  <c r="P82" i="66"/>
  <c r="P81" i="66"/>
  <c r="P78" i="66"/>
  <c r="P69" i="46"/>
  <c r="P58" i="83"/>
  <c r="P31" i="70"/>
  <c r="P30" i="70"/>
  <c r="P80" i="66"/>
  <c r="P79" i="66"/>
  <c r="P53" i="66"/>
  <c r="P30" i="66"/>
  <c r="P22" i="66"/>
  <c r="P51" i="47"/>
  <c r="P54" i="81"/>
  <c r="P94" i="47"/>
  <c r="P52" i="66"/>
  <c r="P55" i="70"/>
  <c r="P89" i="86"/>
  <c r="P88" i="86"/>
  <c r="P77" i="70"/>
  <c r="P28" i="70"/>
  <c r="P76" i="70"/>
  <c r="P54" i="70"/>
  <c r="P74" i="70"/>
  <c r="P29" i="70"/>
  <c r="P94" i="68"/>
  <c r="P93" i="68"/>
  <c r="P72" i="66"/>
  <c r="P51" i="66"/>
  <c r="P53" i="48"/>
  <c r="P75" i="70"/>
  <c r="P55" i="36"/>
  <c r="P53" i="81"/>
  <c r="P57" i="83"/>
  <c r="P24" i="66"/>
  <c r="P78" i="70"/>
  <c r="P23" i="66"/>
  <c r="P18" i="70"/>
  <c r="P56" i="83"/>
  <c r="P57" i="86"/>
  <c r="P56" i="36"/>
  <c r="P56" i="3"/>
  <c r="P55" i="83"/>
  <c r="AM63" i="88"/>
  <c r="O63" i="88"/>
  <c r="AE41" i="88"/>
  <c r="AE19" i="88"/>
  <c r="AK19" i="88"/>
  <c r="O19" i="88"/>
  <c r="Q5" i="2"/>
  <c r="M5" i="2"/>
  <c r="AC67" i="89"/>
  <c r="AB67" i="89"/>
  <c r="AA67" i="89"/>
  <c r="Z67" i="89"/>
  <c r="Y67" i="89"/>
  <c r="X67" i="89"/>
  <c r="W67" i="89"/>
  <c r="V67" i="89"/>
  <c r="U67" i="89"/>
  <c r="T67" i="89"/>
  <c r="S67" i="89"/>
  <c r="R67" i="89"/>
  <c r="N67" i="89"/>
  <c r="O67" i="89" s="1"/>
  <c r="M67" i="89"/>
  <c r="L67" i="89"/>
  <c r="K67" i="89"/>
  <c r="J67" i="89"/>
  <c r="I67" i="89"/>
  <c r="H67" i="89"/>
  <c r="G67" i="89"/>
  <c r="F67" i="89"/>
  <c r="E67" i="89"/>
  <c r="D67" i="89"/>
  <c r="C67" i="89"/>
  <c r="B67" i="89"/>
  <c r="AC66" i="89"/>
  <c r="AE66" i="89" s="1"/>
  <c r="AB66" i="89"/>
  <c r="AA66" i="89"/>
  <c r="Z66" i="89"/>
  <c r="Y66" i="89"/>
  <c r="X66" i="89"/>
  <c r="W66" i="89"/>
  <c r="V66" i="89"/>
  <c r="U66" i="89"/>
  <c r="T66" i="89"/>
  <c r="S66" i="89"/>
  <c r="R66" i="89"/>
  <c r="M66" i="89"/>
  <c r="O66" i="89" s="1"/>
  <c r="L66" i="89"/>
  <c r="K66" i="89"/>
  <c r="J66" i="89"/>
  <c r="I66" i="89"/>
  <c r="H66" i="89"/>
  <c r="G66" i="89"/>
  <c r="F66" i="89"/>
  <c r="E66" i="89"/>
  <c r="D66" i="89"/>
  <c r="C66" i="89"/>
  <c r="B66" i="89"/>
  <c r="AC65" i="89"/>
  <c r="AE65" i="89" s="1"/>
  <c r="AB65" i="89"/>
  <c r="AA65" i="89"/>
  <c r="Z65" i="89"/>
  <c r="Y65" i="89"/>
  <c r="X65" i="89"/>
  <c r="AM65" i="89" s="1"/>
  <c r="W65" i="89"/>
  <c r="V65" i="89"/>
  <c r="U65" i="89"/>
  <c r="T65" i="89"/>
  <c r="S65" i="89"/>
  <c r="R65" i="89"/>
  <c r="N65" i="89"/>
  <c r="AS65" i="89" s="1"/>
  <c r="M65" i="89"/>
  <c r="L65" i="89"/>
  <c r="K65" i="89"/>
  <c r="J65" i="89"/>
  <c r="I65" i="89"/>
  <c r="H65" i="89"/>
  <c r="G65" i="89"/>
  <c r="F65" i="89"/>
  <c r="E65" i="89"/>
  <c r="D65" i="89"/>
  <c r="C65" i="89"/>
  <c r="B65" i="89"/>
  <c r="AC64" i="89"/>
  <c r="AE64" i="89" s="1"/>
  <c r="AB64" i="89"/>
  <c r="AA64" i="89"/>
  <c r="Z64" i="89"/>
  <c r="Y64" i="89"/>
  <c r="X64" i="89"/>
  <c r="W64" i="89"/>
  <c r="V64" i="89"/>
  <c r="U64" i="89"/>
  <c r="T64" i="89"/>
  <c r="S64" i="89"/>
  <c r="R64" i="89"/>
  <c r="M64" i="89"/>
  <c r="O64" i="89" s="1"/>
  <c r="L64" i="89"/>
  <c r="K64" i="89"/>
  <c r="J64" i="89"/>
  <c r="I64" i="89"/>
  <c r="H64" i="89"/>
  <c r="G64" i="89"/>
  <c r="F64" i="89"/>
  <c r="E64" i="89"/>
  <c r="D64" i="89"/>
  <c r="C64" i="89"/>
  <c r="B64" i="89"/>
  <c r="AM63" i="89"/>
  <c r="AQ63" i="89"/>
  <c r="AP63" i="89"/>
  <c r="AO63" i="89"/>
  <c r="AN63" i="89"/>
  <c r="AL63" i="89"/>
  <c r="AK63" i="89"/>
  <c r="AJ63" i="89"/>
  <c r="AI63" i="89"/>
  <c r="AH63" i="89"/>
  <c r="AG63" i="89"/>
  <c r="O63" i="89"/>
  <c r="AQ62" i="89"/>
  <c r="AP62" i="89"/>
  <c r="AO62" i="89"/>
  <c r="AN62" i="89"/>
  <c r="AM62" i="89"/>
  <c r="AL62" i="89"/>
  <c r="AK62" i="89"/>
  <c r="AJ62" i="89"/>
  <c r="AI62" i="89"/>
  <c r="AH62" i="89"/>
  <c r="AG62" i="89"/>
  <c r="AE62" i="89"/>
  <c r="O62" i="89"/>
  <c r="AQ61" i="89"/>
  <c r="AP61" i="89"/>
  <c r="AO61" i="89"/>
  <c r="AN61" i="89"/>
  <c r="AM61" i="89"/>
  <c r="AL61" i="89"/>
  <c r="AK61" i="89"/>
  <c r="AJ61" i="89"/>
  <c r="AI61" i="89"/>
  <c r="AH61" i="89"/>
  <c r="AG61" i="89"/>
  <c r="AE61" i="89"/>
  <c r="O61" i="89"/>
  <c r="AQ60" i="89"/>
  <c r="AP60" i="89"/>
  <c r="AO60" i="89"/>
  <c r="AN60" i="89"/>
  <c r="AM60" i="89"/>
  <c r="AL60" i="89"/>
  <c r="AK60" i="89"/>
  <c r="AJ60" i="89"/>
  <c r="AI60" i="89"/>
  <c r="AH60" i="89"/>
  <c r="AG60" i="89"/>
  <c r="AE60" i="89"/>
  <c r="O60" i="89"/>
  <c r="AQ59" i="89"/>
  <c r="AP59" i="89"/>
  <c r="AO59" i="89"/>
  <c r="AN59" i="89"/>
  <c r="AM59" i="89"/>
  <c r="AL59" i="89"/>
  <c r="AK59" i="89"/>
  <c r="AJ59" i="89"/>
  <c r="AI59" i="89"/>
  <c r="AH59" i="89"/>
  <c r="AG59" i="89"/>
  <c r="AE59" i="89"/>
  <c r="O59" i="89"/>
  <c r="AT58" i="89"/>
  <c r="AQ58" i="89"/>
  <c r="AP58" i="89"/>
  <c r="AO58" i="89"/>
  <c r="AN58" i="89"/>
  <c r="AM58" i="89"/>
  <c r="AL58" i="89"/>
  <c r="AK58" i="89"/>
  <c r="AJ58" i="89"/>
  <c r="AI58" i="89"/>
  <c r="AH58" i="89"/>
  <c r="AG58" i="89"/>
  <c r="AE58" i="89"/>
  <c r="O58" i="89"/>
  <c r="AT57" i="89"/>
  <c r="AQ57" i="89"/>
  <c r="AP57" i="89"/>
  <c r="AO57" i="89"/>
  <c r="AN57" i="89"/>
  <c r="AM57" i="89"/>
  <c r="AL57" i="89"/>
  <c r="AK57" i="89"/>
  <c r="AJ57" i="89"/>
  <c r="AI57" i="89"/>
  <c r="AH57" i="89"/>
  <c r="AG57" i="89"/>
  <c r="AE57" i="89"/>
  <c r="O57" i="89"/>
  <c r="AT56" i="89"/>
  <c r="AQ56" i="89"/>
  <c r="AP56" i="89"/>
  <c r="AO56" i="89"/>
  <c r="AN56" i="89"/>
  <c r="AM56" i="89"/>
  <c r="AL56" i="89"/>
  <c r="AK56" i="89"/>
  <c r="AJ56" i="89"/>
  <c r="AI56" i="89"/>
  <c r="AH56" i="89"/>
  <c r="AG56" i="89"/>
  <c r="AE56" i="89"/>
  <c r="O56" i="89"/>
  <c r="AT55" i="89"/>
  <c r="AQ55" i="89"/>
  <c r="AP55" i="89"/>
  <c r="AO55" i="89"/>
  <c r="AN55" i="89"/>
  <c r="AM55" i="89"/>
  <c r="AL55" i="89"/>
  <c r="AK55" i="89"/>
  <c r="AJ55" i="89"/>
  <c r="AI55" i="89"/>
  <c r="AH55" i="89"/>
  <c r="AG55" i="89"/>
  <c r="AE55" i="89"/>
  <c r="O55" i="89"/>
  <c r="AT54" i="89"/>
  <c r="AQ54" i="89"/>
  <c r="AP54" i="89"/>
  <c r="AO54" i="89"/>
  <c r="AN54" i="89"/>
  <c r="AM54" i="89"/>
  <c r="AL54" i="89"/>
  <c r="AK54" i="89"/>
  <c r="AJ54" i="89"/>
  <c r="AI54" i="89"/>
  <c r="AH54" i="89"/>
  <c r="AG54" i="89"/>
  <c r="AE54" i="89"/>
  <c r="O54" i="89"/>
  <c r="AT53" i="89"/>
  <c r="AQ53" i="89"/>
  <c r="AP53" i="89"/>
  <c r="AO53" i="89"/>
  <c r="AN53" i="89"/>
  <c r="AM53" i="89"/>
  <c r="AL53" i="89"/>
  <c r="AK53" i="89"/>
  <c r="AJ53" i="89"/>
  <c r="AI53" i="89"/>
  <c r="AH53" i="89"/>
  <c r="AG53" i="89"/>
  <c r="AE53" i="89"/>
  <c r="O53" i="89"/>
  <c r="AT52" i="89"/>
  <c r="AQ52" i="89"/>
  <c r="AP52" i="89"/>
  <c r="AO52" i="89"/>
  <c r="AN52" i="89"/>
  <c r="AM52" i="89"/>
  <c r="AL52" i="89"/>
  <c r="AK52" i="89"/>
  <c r="AJ52" i="89"/>
  <c r="AI52" i="89"/>
  <c r="AH52" i="89"/>
  <c r="AG52" i="89"/>
  <c r="AE52" i="89"/>
  <c r="O52" i="89"/>
  <c r="AQ51" i="89"/>
  <c r="AP51" i="89"/>
  <c r="AO51" i="89"/>
  <c r="AN51" i="89"/>
  <c r="AM51" i="89"/>
  <c r="AL51" i="89"/>
  <c r="AK51" i="89"/>
  <c r="AJ51" i="89"/>
  <c r="AI51" i="89"/>
  <c r="AH51" i="89"/>
  <c r="AG51" i="89"/>
  <c r="AE51" i="89"/>
  <c r="O51" i="89"/>
  <c r="AD45" i="89"/>
  <c r="AC45" i="89"/>
  <c r="AB45" i="89"/>
  <c r="AA45" i="89"/>
  <c r="Z45" i="89"/>
  <c r="Y45" i="89"/>
  <c r="X45" i="89"/>
  <c r="W45" i="89"/>
  <c r="V45" i="89"/>
  <c r="U45" i="89"/>
  <c r="T45" i="89"/>
  <c r="S45" i="89"/>
  <c r="R45" i="89"/>
  <c r="N45" i="89"/>
  <c r="M45" i="89"/>
  <c r="L45" i="89"/>
  <c r="K45" i="89"/>
  <c r="J45" i="89"/>
  <c r="I45" i="89"/>
  <c r="H45" i="89"/>
  <c r="G45" i="89"/>
  <c r="F45" i="89"/>
  <c r="E45" i="89"/>
  <c r="D45" i="89"/>
  <c r="C45" i="89"/>
  <c r="B45" i="89"/>
  <c r="AD44" i="89"/>
  <c r="AC44" i="89"/>
  <c r="AB44" i="89"/>
  <c r="AA44" i="89"/>
  <c r="Z44" i="89"/>
  <c r="Y44" i="89"/>
  <c r="X44" i="89"/>
  <c r="W44" i="89"/>
  <c r="V44" i="89"/>
  <c r="U44" i="89"/>
  <c r="T44" i="89"/>
  <c r="S44" i="89"/>
  <c r="R44" i="89"/>
  <c r="N44" i="89"/>
  <c r="M44" i="89"/>
  <c r="L44" i="89"/>
  <c r="K44" i="89"/>
  <c r="J44" i="89"/>
  <c r="I44" i="89"/>
  <c r="H44" i="89"/>
  <c r="G44" i="89"/>
  <c r="F44" i="89"/>
  <c r="E44" i="89"/>
  <c r="D44" i="89"/>
  <c r="C44" i="89"/>
  <c r="B44" i="89"/>
  <c r="AD43" i="89"/>
  <c r="AC43" i="89"/>
  <c r="AB43" i="89"/>
  <c r="AA43" i="89"/>
  <c r="Z43" i="89"/>
  <c r="Y43" i="89"/>
  <c r="X43" i="89"/>
  <c r="W43" i="89"/>
  <c r="V43" i="89"/>
  <c r="U43" i="89"/>
  <c r="T43" i="89"/>
  <c r="S43" i="89"/>
  <c r="R43" i="89"/>
  <c r="N43" i="89"/>
  <c r="M43" i="89"/>
  <c r="L43" i="89"/>
  <c r="K43" i="89"/>
  <c r="J43" i="89"/>
  <c r="I43" i="89"/>
  <c r="H43" i="89"/>
  <c r="G43" i="89"/>
  <c r="F43" i="89"/>
  <c r="E43" i="89"/>
  <c r="D43" i="89"/>
  <c r="C43" i="89"/>
  <c r="B43" i="89"/>
  <c r="AD42" i="89"/>
  <c r="AC42" i="89"/>
  <c r="AB42" i="89"/>
  <c r="AA42" i="89"/>
  <c r="Z42" i="89"/>
  <c r="Y42" i="89"/>
  <c r="X42" i="89"/>
  <c r="W42" i="89"/>
  <c r="V42" i="89"/>
  <c r="U42" i="89"/>
  <c r="T42" i="89"/>
  <c r="S42" i="89"/>
  <c r="R42" i="89"/>
  <c r="N42" i="89"/>
  <c r="M42" i="89"/>
  <c r="L42" i="89"/>
  <c r="K42" i="89"/>
  <c r="J42" i="89"/>
  <c r="I42" i="89"/>
  <c r="H42" i="89"/>
  <c r="G42" i="89"/>
  <c r="F42" i="89"/>
  <c r="E42" i="89"/>
  <c r="D42" i="89"/>
  <c r="C42" i="89"/>
  <c r="B42" i="89"/>
  <c r="AO41" i="89"/>
  <c r="AG41" i="89"/>
  <c r="AE41" i="89"/>
  <c r="AS41" i="89"/>
  <c r="AQ41" i="89"/>
  <c r="AP41" i="89"/>
  <c r="AM41" i="89"/>
  <c r="AL41" i="89"/>
  <c r="AK41" i="89"/>
  <c r="AI41" i="89"/>
  <c r="AH41" i="89"/>
  <c r="O41" i="89"/>
  <c r="AR41" i="89"/>
  <c r="AN41" i="89"/>
  <c r="AJ41" i="89"/>
  <c r="AS40" i="89"/>
  <c r="AR40" i="89"/>
  <c r="AQ40" i="89"/>
  <c r="AP40" i="89"/>
  <c r="AO40" i="89"/>
  <c r="AN40" i="89"/>
  <c r="AM40" i="89"/>
  <c r="AL40" i="89"/>
  <c r="AK40" i="89"/>
  <c r="AJ40" i="89"/>
  <c r="AI40" i="89"/>
  <c r="AH40" i="89"/>
  <c r="AG40" i="89"/>
  <c r="AE40" i="89"/>
  <c r="O40" i="89"/>
  <c r="AR39" i="89"/>
  <c r="AT39" i="89" s="1"/>
  <c r="AQ39" i="89"/>
  <c r="AP39" i="89"/>
  <c r="AO39" i="89"/>
  <c r="AN39" i="89"/>
  <c r="AM39" i="89"/>
  <c r="AL39" i="89"/>
  <c r="AK39" i="89"/>
  <c r="AJ39" i="89"/>
  <c r="AI39" i="89"/>
  <c r="AH39" i="89"/>
  <c r="AG39" i="89"/>
  <c r="AE39" i="89"/>
  <c r="O39" i="89"/>
  <c r="AR38" i="89"/>
  <c r="AT38" i="89" s="1"/>
  <c r="AQ38" i="89"/>
  <c r="AP38" i="89"/>
  <c r="AO38" i="89"/>
  <c r="AN38" i="89"/>
  <c r="AM38" i="89"/>
  <c r="AL38" i="89"/>
  <c r="AK38" i="89"/>
  <c r="AJ38" i="89"/>
  <c r="AI38" i="89"/>
  <c r="AH38" i="89"/>
  <c r="AG38" i="89"/>
  <c r="AE38" i="89"/>
  <c r="O38" i="89"/>
  <c r="AR37" i="89"/>
  <c r="AT37" i="89" s="1"/>
  <c r="AQ37" i="89"/>
  <c r="AP37" i="89"/>
  <c r="AO37" i="89"/>
  <c r="AN37" i="89"/>
  <c r="AM37" i="89"/>
  <c r="AL37" i="89"/>
  <c r="AK37" i="89"/>
  <c r="AJ37" i="89"/>
  <c r="AI37" i="89"/>
  <c r="AH37" i="89"/>
  <c r="AG37" i="89"/>
  <c r="AE37" i="89"/>
  <c r="O37" i="89"/>
  <c r="AR36" i="89"/>
  <c r="AT36" i="89" s="1"/>
  <c r="AQ36" i="89"/>
  <c r="AP36" i="89"/>
  <c r="AO36" i="89"/>
  <c r="AN36" i="89"/>
  <c r="AM36" i="89"/>
  <c r="AL36" i="89"/>
  <c r="AK36" i="89"/>
  <c r="AJ36" i="89"/>
  <c r="AI36" i="89"/>
  <c r="AH36" i="89"/>
  <c r="AG36" i="89"/>
  <c r="AE36" i="89"/>
  <c r="O36" i="89"/>
  <c r="AR35" i="89"/>
  <c r="AT35" i="89" s="1"/>
  <c r="AQ35" i="89"/>
  <c r="AP35" i="89"/>
  <c r="AO35" i="89"/>
  <c r="AN35" i="89"/>
  <c r="AM35" i="89"/>
  <c r="AL35" i="89"/>
  <c r="AK35" i="89"/>
  <c r="AJ35" i="89"/>
  <c r="AI35" i="89"/>
  <c r="AH35" i="89"/>
  <c r="AG35" i="89"/>
  <c r="AE35" i="89"/>
  <c r="O35" i="89"/>
  <c r="AR34" i="89"/>
  <c r="AT34" i="89" s="1"/>
  <c r="AQ34" i="89"/>
  <c r="AP34" i="89"/>
  <c r="AO34" i="89"/>
  <c r="AN34" i="89"/>
  <c r="AM34" i="89"/>
  <c r="AL34" i="89"/>
  <c r="AK34" i="89"/>
  <c r="AJ34" i="89"/>
  <c r="AI34" i="89"/>
  <c r="AH34" i="89"/>
  <c r="AG34" i="89"/>
  <c r="AE34" i="89"/>
  <c r="O34" i="89"/>
  <c r="AR33" i="89"/>
  <c r="AT33" i="89" s="1"/>
  <c r="AQ33" i="89"/>
  <c r="AP33" i="89"/>
  <c r="AO33" i="89"/>
  <c r="AN33" i="89"/>
  <c r="AM33" i="89"/>
  <c r="AL33" i="89"/>
  <c r="AK33" i="89"/>
  <c r="AJ33" i="89"/>
  <c r="AI33" i="89"/>
  <c r="AH33" i="89"/>
  <c r="AG33" i="89"/>
  <c r="AE33" i="89"/>
  <c r="O33" i="89"/>
  <c r="AR32" i="89"/>
  <c r="AT32" i="89" s="1"/>
  <c r="AQ32" i="89"/>
  <c r="AP32" i="89"/>
  <c r="AO32" i="89"/>
  <c r="AN32" i="89"/>
  <c r="AM32" i="89"/>
  <c r="AL32" i="89"/>
  <c r="AK32" i="89"/>
  <c r="AJ32" i="89"/>
  <c r="AI32" i="89"/>
  <c r="AH32" i="89"/>
  <c r="AG32" i="89"/>
  <c r="AE32" i="89"/>
  <c r="O32" i="89"/>
  <c r="AR31" i="89"/>
  <c r="AT31" i="89" s="1"/>
  <c r="AQ31" i="89"/>
  <c r="AP31" i="89"/>
  <c r="AO31" i="89"/>
  <c r="AN31" i="89"/>
  <c r="AM31" i="89"/>
  <c r="AL31" i="89"/>
  <c r="AK31" i="89"/>
  <c r="AJ31" i="89"/>
  <c r="AI31" i="89"/>
  <c r="AH31" i="89"/>
  <c r="AG31" i="89"/>
  <c r="AE31" i="89"/>
  <c r="O31" i="89"/>
  <c r="AR30" i="89"/>
  <c r="AT30" i="89" s="1"/>
  <c r="AQ30" i="89"/>
  <c r="AP30" i="89"/>
  <c r="AO30" i="89"/>
  <c r="AN30" i="89"/>
  <c r="AM30" i="89"/>
  <c r="AL30" i="89"/>
  <c r="AK30" i="89"/>
  <c r="AJ30" i="89"/>
  <c r="AI30" i="89"/>
  <c r="AH30" i="89"/>
  <c r="AG30" i="89"/>
  <c r="AE30" i="89"/>
  <c r="O30" i="89"/>
  <c r="AS29" i="89"/>
  <c r="AR29" i="89"/>
  <c r="AQ29" i="89"/>
  <c r="AP29" i="89"/>
  <c r="AO29" i="89"/>
  <c r="AN29" i="89"/>
  <c r="AM29" i="89"/>
  <c r="AL29" i="89"/>
  <c r="AK29" i="89"/>
  <c r="AJ29" i="89"/>
  <c r="AI29" i="89"/>
  <c r="AH29" i="89"/>
  <c r="AG29" i="89"/>
  <c r="AE29" i="89"/>
  <c r="O29" i="89"/>
  <c r="O26" i="89"/>
  <c r="AE26" i="89" s="1"/>
  <c r="AT26" i="89" s="1"/>
  <c r="Q24" i="89"/>
  <c r="AT23" i="89"/>
  <c r="AD23" i="89"/>
  <c r="AE23" i="89" s="1"/>
  <c r="AC23" i="89"/>
  <c r="AB23" i="89"/>
  <c r="AA23" i="89"/>
  <c r="Z23" i="89"/>
  <c r="Y23" i="89"/>
  <c r="X23" i="89"/>
  <c r="W23" i="89"/>
  <c r="V23" i="89"/>
  <c r="U23" i="89"/>
  <c r="T23" i="89"/>
  <c r="S23" i="89"/>
  <c r="R23" i="89"/>
  <c r="M23" i="89"/>
  <c r="L23" i="89"/>
  <c r="K23" i="89"/>
  <c r="J23" i="89"/>
  <c r="I23" i="89"/>
  <c r="H23" i="89"/>
  <c r="G23" i="89"/>
  <c r="F23" i="89"/>
  <c r="E23" i="89"/>
  <c r="D23" i="89"/>
  <c r="C23" i="89"/>
  <c r="B23" i="89"/>
  <c r="AD22" i="89"/>
  <c r="AC22" i="89"/>
  <c r="AB22" i="89"/>
  <c r="AA22" i="89"/>
  <c r="Z22" i="89"/>
  <c r="Y22" i="89"/>
  <c r="X22" i="89"/>
  <c r="W22" i="89"/>
  <c r="V22" i="89"/>
  <c r="U22" i="89"/>
  <c r="T22" i="89"/>
  <c r="S22" i="89"/>
  <c r="R22" i="89"/>
  <c r="M22" i="89"/>
  <c r="L22" i="89"/>
  <c r="K22" i="89"/>
  <c r="J22" i="89"/>
  <c r="I22" i="89"/>
  <c r="AN22" i="89" s="1"/>
  <c r="H22" i="89"/>
  <c r="G22" i="89"/>
  <c r="F22" i="89"/>
  <c r="E22" i="89"/>
  <c r="D22" i="89"/>
  <c r="C22" i="89"/>
  <c r="B22" i="89"/>
  <c r="AD21" i="89"/>
  <c r="AS21" i="89" s="1"/>
  <c r="AC21" i="89"/>
  <c r="AB21" i="89"/>
  <c r="AA21" i="89"/>
  <c r="Z21" i="89"/>
  <c r="Y21" i="89"/>
  <c r="X21" i="89"/>
  <c r="W21" i="89"/>
  <c r="V21" i="89"/>
  <c r="U21" i="89"/>
  <c r="T21" i="89"/>
  <c r="S21" i="89"/>
  <c r="R21" i="89"/>
  <c r="M21" i="89"/>
  <c r="O21" i="89" s="1"/>
  <c r="L21" i="89"/>
  <c r="K21" i="89"/>
  <c r="J21" i="89"/>
  <c r="I21" i="89"/>
  <c r="H21" i="89"/>
  <c r="G21" i="89"/>
  <c r="F21" i="89"/>
  <c r="E21" i="89"/>
  <c r="D21" i="89"/>
  <c r="C21" i="89"/>
  <c r="B21" i="89"/>
  <c r="AD20" i="89"/>
  <c r="AS20" i="89" s="1"/>
  <c r="AC20" i="89"/>
  <c r="AB20" i="89"/>
  <c r="AA20" i="89"/>
  <c r="Z20" i="89"/>
  <c r="Y20" i="89"/>
  <c r="X20" i="89"/>
  <c r="W20" i="89"/>
  <c r="V20" i="89"/>
  <c r="U20" i="89"/>
  <c r="T20" i="89"/>
  <c r="S20" i="89"/>
  <c r="R20" i="89"/>
  <c r="M20" i="89"/>
  <c r="O20" i="89" s="1"/>
  <c r="L20" i="89"/>
  <c r="K20" i="89"/>
  <c r="J20" i="89"/>
  <c r="I20" i="89"/>
  <c r="H20" i="89"/>
  <c r="G20" i="89"/>
  <c r="F20" i="89"/>
  <c r="E20" i="89"/>
  <c r="D20" i="89"/>
  <c r="C20" i="89"/>
  <c r="B20" i="89"/>
  <c r="AP19" i="89"/>
  <c r="AH19" i="89"/>
  <c r="AE19" i="89"/>
  <c r="AR19" i="89"/>
  <c r="AQ19" i="89"/>
  <c r="AO19" i="89"/>
  <c r="AN19" i="89"/>
  <c r="AM19" i="89"/>
  <c r="AK19" i="89"/>
  <c r="AJ19" i="89"/>
  <c r="AI19" i="89"/>
  <c r="AG19" i="89"/>
  <c r="O19" i="89"/>
  <c r="AL19" i="89"/>
  <c r="A63" i="89"/>
  <c r="AR18" i="89"/>
  <c r="AQ18" i="89"/>
  <c r="AQ23" i="89" s="1"/>
  <c r="AP18" i="89"/>
  <c r="AO18" i="89"/>
  <c r="AN18" i="89"/>
  <c r="AN23" i="89" s="1"/>
  <c r="AM18" i="89"/>
  <c r="AL18" i="89"/>
  <c r="AK18" i="89"/>
  <c r="AJ18" i="89"/>
  <c r="AI18" i="89"/>
  <c r="AI23" i="89" s="1"/>
  <c r="AH18" i="89"/>
  <c r="AG18" i="89"/>
  <c r="AE18" i="89"/>
  <c r="O18" i="89"/>
  <c r="AR17" i="89"/>
  <c r="AT17" i="89" s="1"/>
  <c r="AQ17" i="89"/>
  <c r="AP17" i="89"/>
  <c r="AO17" i="89"/>
  <c r="AN17" i="89"/>
  <c r="AM17" i="89"/>
  <c r="AL17" i="89"/>
  <c r="AK17" i="89"/>
  <c r="AJ17" i="89"/>
  <c r="AI17" i="89"/>
  <c r="AH17" i="89"/>
  <c r="AG17" i="89"/>
  <c r="AE17" i="89"/>
  <c r="O17" i="89"/>
  <c r="AR16" i="89"/>
  <c r="AT16" i="89" s="1"/>
  <c r="AQ16" i="89"/>
  <c r="AP16" i="89"/>
  <c r="AO16" i="89"/>
  <c r="AN16" i="89"/>
  <c r="AM16" i="89"/>
  <c r="AL16" i="89"/>
  <c r="AK16" i="89"/>
  <c r="AJ16" i="89"/>
  <c r="AI16" i="89"/>
  <c r="AH16" i="89"/>
  <c r="AG16" i="89"/>
  <c r="AE16" i="89"/>
  <c r="O16" i="89"/>
  <c r="AR15" i="89"/>
  <c r="AT15" i="89" s="1"/>
  <c r="AQ15" i="89"/>
  <c r="AP15" i="89"/>
  <c r="AO15" i="89"/>
  <c r="AN15" i="89"/>
  <c r="AM15" i="89"/>
  <c r="AL15" i="89"/>
  <c r="AK15" i="89"/>
  <c r="AJ15" i="89"/>
  <c r="AI15" i="89"/>
  <c r="AH15" i="89"/>
  <c r="AG15" i="89"/>
  <c r="AE15" i="89"/>
  <c r="O15" i="89"/>
  <c r="AR14" i="89"/>
  <c r="AT14" i="89" s="1"/>
  <c r="AQ14" i="89"/>
  <c r="AP14" i="89"/>
  <c r="AO14" i="89"/>
  <c r="AN14" i="89"/>
  <c r="AM14" i="89"/>
  <c r="AL14" i="89"/>
  <c r="AK14" i="89"/>
  <c r="AJ14" i="89"/>
  <c r="AI14" i="89"/>
  <c r="AH14" i="89"/>
  <c r="AG14" i="89"/>
  <c r="AE14" i="89"/>
  <c r="O14" i="89"/>
  <c r="AR13" i="89"/>
  <c r="AT13" i="89" s="1"/>
  <c r="AQ13" i="89"/>
  <c r="AP13" i="89"/>
  <c r="AO13" i="89"/>
  <c r="AN13" i="89"/>
  <c r="AM13" i="89"/>
  <c r="AL13" i="89"/>
  <c r="AK13" i="89"/>
  <c r="AJ13" i="89"/>
  <c r="AI13" i="89"/>
  <c r="AH13" i="89"/>
  <c r="AG13" i="89"/>
  <c r="AE13" i="89"/>
  <c r="O13" i="89"/>
  <c r="AR12" i="89"/>
  <c r="AT12" i="89" s="1"/>
  <c r="AQ12" i="89"/>
  <c r="AP12" i="89"/>
  <c r="AO12" i="89"/>
  <c r="AN12" i="89"/>
  <c r="AM12" i="89"/>
  <c r="AL12" i="89"/>
  <c r="AK12" i="89"/>
  <c r="AJ12" i="89"/>
  <c r="AI12" i="89"/>
  <c r="AH12" i="89"/>
  <c r="AG12" i="89"/>
  <c r="AE12" i="89"/>
  <c r="O12" i="89"/>
  <c r="AR11" i="89"/>
  <c r="AT11" i="89" s="1"/>
  <c r="AQ11" i="89"/>
  <c r="AP11" i="89"/>
  <c r="AO11" i="89"/>
  <c r="AN11" i="89"/>
  <c r="AM11" i="89"/>
  <c r="AL11" i="89"/>
  <c r="AK11" i="89"/>
  <c r="AJ11" i="89"/>
  <c r="AI11" i="89"/>
  <c r="AH11" i="89"/>
  <c r="AG11" i="89"/>
  <c r="AE11" i="89"/>
  <c r="O11" i="89"/>
  <c r="AR10" i="89"/>
  <c r="AT10" i="89" s="1"/>
  <c r="AQ10" i="89"/>
  <c r="AP10" i="89"/>
  <c r="AO10" i="89"/>
  <c r="AN10" i="89"/>
  <c r="AM10" i="89"/>
  <c r="AL10" i="89"/>
  <c r="AK10" i="89"/>
  <c r="AJ10" i="89"/>
  <c r="AI10" i="89"/>
  <c r="AH10" i="89"/>
  <c r="AG10" i="89"/>
  <c r="AE10" i="89"/>
  <c r="O10" i="89"/>
  <c r="AR9" i="89"/>
  <c r="AT9" i="89" s="1"/>
  <c r="AQ9" i="89"/>
  <c r="AP9" i="89"/>
  <c r="AO9" i="89"/>
  <c r="AN9" i="89"/>
  <c r="AM9" i="89"/>
  <c r="AL9" i="89"/>
  <c r="AK9" i="89"/>
  <c r="AJ9" i="89"/>
  <c r="AI9" i="89"/>
  <c r="AH9" i="89"/>
  <c r="AG9" i="89"/>
  <c r="AE9" i="89"/>
  <c r="O9" i="89"/>
  <c r="AR8" i="89"/>
  <c r="AT8" i="89" s="1"/>
  <c r="AQ8" i="89"/>
  <c r="AP8" i="89"/>
  <c r="AO8" i="89"/>
  <c r="AN8" i="89"/>
  <c r="AM8" i="89"/>
  <c r="AL8" i="89"/>
  <c r="AK8" i="89"/>
  <c r="AJ8" i="89"/>
  <c r="AI8" i="89"/>
  <c r="AH8" i="89"/>
  <c r="AG8" i="89"/>
  <c r="AE8" i="89"/>
  <c r="O8" i="89"/>
  <c r="AS7" i="89"/>
  <c r="AR7" i="89"/>
  <c r="AQ7" i="89"/>
  <c r="AP7" i="89"/>
  <c r="AO7" i="89"/>
  <c r="AN7" i="89"/>
  <c r="AM7" i="89"/>
  <c r="AL7" i="89"/>
  <c r="AK7" i="89"/>
  <c r="AJ7" i="89"/>
  <c r="AI7" i="89"/>
  <c r="AH7" i="89"/>
  <c r="AG7" i="89"/>
  <c r="AE7" i="89"/>
  <c r="O7" i="89"/>
  <c r="AD67" i="88"/>
  <c r="AC67" i="88"/>
  <c r="AB67" i="88"/>
  <c r="AA67" i="88"/>
  <c r="Z67" i="88"/>
  <c r="Y67" i="88"/>
  <c r="X67" i="88"/>
  <c r="W67" i="88"/>
  <c r="V67" i="88"/>
  <c r="U67" i="88"/>
  <c r="T67" i="88"/>
  <c r="S67" i="88"/>
  <c r="R67" i="88"/>
  <c r="O67" i="88"/>
  <c r="L67" i="88"/>
  <c r="K67" i="88"/>
  <c r="J67" i="88"/>
  <c r="I67" i="88"/>
  <c r="H67" i="88"/>
  <c r="G67" i="88"/>
  <c r="F67" i="88"/>
  <c r="E67" i="88"/>
  <c r="D67" i="88"/>
  <c r="C67" i="88"/>
  <c r="B67" i="88"/>
  <c r="AD66" i="88"/>
  <c r="AS66" i="88" s="1"/>
  <c r="AC66" i="88"/>
  <c r="AB66" i="88"/>
  <c r="AA66" i="88"/>
  <c r="Z66" i="88"/>
  <c r="Y66" i="88"/>
  <c r="X66" i="88"/>
  <c r="W66" i="88"/>
  <c r="V66" i="88"/>
  <c r="U66" i="88"/>
  <c r="T66" i="88"/>
  <c r="S66" i="88"/>
  <c r="R66" i="88"/>
  <c r="M66" i="88"/>
  <c r="O66" i="88" s="1"/>
  <c r="L66" i="88"/>
  <c r="K66" i="88"/>
  <c r="J66" i="88"/>
  <c r="I66" i="88"/>
  <c r="H66" i="88"/>
  <c r="G66" i="88"/>
  <c r="F66" i="88"/>
  <c r="E66" i="88"/>
  <c r="D66" i="88"/>
  <c r="C66" i="88"/>
  <c r="B66" i="88"/>
  <c r="AD65" i="88"/>
  <c r="AS65" i="88" s="1"/>
  <c r="AC65" i="88"/>
  <c r="AB65" i="88"/>
  <c r="AA65" i="88"/>
  <c r="Z65" i="88"/>
  <c r="Y65" i="88"/>
  <c r="X65" i="88"/>
  <c r="W65" i="88"/>
  <c r="V65" i="88"/>
  <c r="U65" i="88"/>
  <c r="T65" i="88"/>
  <c r="S65" i="88"/>
  <c r="R65" i="88"/>
  <c r="M65" i="88"/>
  <c r="O65" i="88" s="1"/>
  <c r="L65" i="88"/>
  <c r="K65" i="88"/>
  <c r="J65" i="88"/>
  <c r="I65" i="88"/>
  <c r="H65" i="88"/>
  <c r="G65" i="88"/>
  <c r="F65" i="88"/>
  <c r="E65" i="88"/>
  <c r="D65" i="88"/>
  <c r="C65" i="88"/>
  <c r="B65" i="88"/>
  <c r="AD64" i="88"/>
  <c r="AS64" i="88" s="1"/>
  <c r="AC64" i="88"/>
  <c r="AB64" i="88"/>
  <c r="AA64" i="88"/>
  <c r="Z64" i="88"/>
  <c r="Y64" i="88"/>
  <c r="X64" i="88"/>
  <c r="W64" i="88"/>
  <c r="V64" i="88"/>
  <c r="U64" i="88"/>
  <c r="T64" i="88"/>
  <c r="S64" i="88"/>
  <c r="R64" i="88"/>
  <c r="M64" i="88"/>
  <c r="O64" i="88" s="1"/>
  <c r="L64" i="88"/>
  <c r="K64" i="88"/>
  <c r="J64" i="88"/>
  <c r="I64" i="88"/>
  <c r="H64" i="88"/>
  <c r="G64" i="88"/>
  <c r="F64" i="88"/>
  <c r="E64" i="88"/>
  <c r="D64" i="88"/>
  <c r="C64" i="88"/>
  <c r="B64" i="88"/>
  <c r="AS63" i="88"/>
  <c r="AP63" i="88"/>
  <c r="AK63" i="88"/>
  <c r="AH63" i="88"/>
  <c r="AE63" i="88"/>
  <c r="AQ63" i="88"/>
  <c r="AN63" i="88"/>
  <c r="AL63" i="88"/>
  <c r="AJ63" i="88"/>
  <c r="AI63" i="88"/>
  <c r="AG63" i="88"/>
  <c r="A63" i="88"/>
  <c r="AS62" i="88"/>
  <c r="AR62" i="88"/>
  <c r="AQ62" i="88"/>
  <c r="AP62" i="88"/>
  <c r="AO62" i="88"/>
  <c r="AN62" i="88"/>
  <c r="AM62" i="88"/>
  <c r="AL62" i="88"/>
  <c r="AK62" i="88"/>
  <c r="AJ62" i="88"/>
  <c r="AI62" i="88"/>
  <c r="AH62" i="88"/>
  <c r="AG62" i="88"/>
  <c r="O62" i="88"/>
  <c r="AS61" i="88"/>
  <c r="AR61" i="88"/>
  <c r="AQ61" i="88"/>
  <c r="AP61" i="88"/>
  <c r="AO61" i="88"/>
  <c r="AN61" i="88"/>
  <c r="AM61" i="88"/>
  <c r="AL61" i="88"/>
  <c r="AK61" i="88"/>
  <c r="AJ61" i="88"/>
  <c r="AI61" i="88"/>
  <c r="AH61" i="88"/>
  <c r="AG61" i="88"/>
  <c r="O61" i="88"/>
  <c r="AR60" i="88"/>
  <c r="AT60" i="88" s="1"/>
  <c r="AQ60" i="88"/>
  <c r="AP60" i="88"/>
  <c r="AO60" i="88"/>
  <c r="AN60" i="88"/>
  <c r="AM60" i="88"/>
  <c r="AL60" i="88"/>
  <c r="AK60" i="88"/>
  <c r="AJ60" i="88"/>
  <c r="AI60" i="88"/>
  <c r="AH60" i="88"/>
  <c r="AG60" i="88"/>
  <c r="O60" i="88"/>
  <c r="AR59" i="88"/>
  <c r="AT59" i="88" s="1"/>
  <c r="AQ59" i="88"/>
  <c r="AP59" i="88"/>
  <c r="AO59" i="88"/>
  <c r="AN59" i="88"/>
  <c r="AM59" i="88"/>
  <c r="AL59" i="88"/>
  <c r="AK59" i="88"/>
  <c r="AJ59" i="88"/>
  <c r="AI59" i="88"/>
  <c r="AH59" i="88"/>
  <c r="AG59" i="88"/>
  <c r="O59" i="88"/>
  <c r="AR58" i="88"/>
  <c r="AT58" i="88" s="1"/>
  <c r="AQ58" i="88"/>
  <c r="AP58" i="88"/>
  <c r="AO58" i="88"/>
  <c r="AN58" i="88"/>
  <c r="AM58" i="88"/>
  <c r="AL58" i="88"/>
  <c r="AK58" i="88"/>
  <c r="AJ58" i="88"/>
  <c r="AI58" i="88"/>
  <c r="AH58" i="88"/>
  <c r="AG58" i="88"/>
  <c r="O58" i="88"/>
  <c r="AR57" i="88"/>
  <c r="AT57" i="88" s="1"/>
  <c r="AQ57" i="88"/>
  <c r="AP57" i="88"/>
  <c r="AO57" i="88"/>
  <c r="AN57" i="88"/>
  <c r="AM57" i="88"/>
  <c r="AL57" i="88"/>
  <c r="AK57" i="88"/>
  <c r="AJ57" i="88"/>
  <c r="AI57" i="88"/>
  <c r="AH57" i="88"/>
  <c r="AG57" i="88"/>
  <c r="O57" i="88"/>
  <c r="AR56" i="88"/>
  <c r="AT56" i="88" s="1"/>
  <c r="AQ56" i="88"/>
  <c r="AP56" i="88"/>
  <c r="AO56" i="88"/>
  <c r="AN56" i="88"/>
  <c r="AM56" i="88"/>
  <c r="AL56" i="88"/>
  <c r="AK56" i="88"/>
  <c r="AJ56" i="88"/>
  <c r="AI56" i="88"/>
  <c r="AH56" i="88"/>
  <c r="AG56" i="88"/>
  <c r="O56" i="88"/>
  <c r="AR55" i="88"/>
  <c r="AT55" i="88" s="1"/>
  <c r="AQ55" i="88"/>
  <c r="AP55" i="88"/>
  <c r="AO55" i="88"/>
  <c r="AN55" i="88"/>
  <c r="AM55" i="88"/>
  <c r="AL55" i="88"/>
  <c r="AK55" i="88"/>
  <c r="AJ55" i="88"/>
  <c r="AI55" i="88"/>
  <c r="AH55" i="88"/>
  <c r="AG55" i="88"/>
  <c r="O55" i="88"/>
  <c r="AR54" i="88"/>
  <c r="AT54" i="88" s="1"/>
  <c r="AQ54" i="88"/>
  <c r="AP54" i="88"/>
  <c r="AO54" i="88"/>
  <c r="AN54" i="88"/>
  <c r="AM54" i="88"/>
  <c r="AL54" i="88"/>
  <c r="AK54" i="88"/>
  <c r="AJ54" i="88"/>
  <c r="AI54" i="88"/>
  <c r="AH54" i="88"/>
  <c r="AG54" i="88"/>
  <c r="O54" i="88"/>
  <c r="AR53" i="88"/>
  <c r="AT53" i="88" s="1"/>
  <c r="AQ53" i="88"/>
  <c r="AP53" i="88"/>
  <c r="AO53" i="88"/>
  <c r="AN53" i="88"/>
  <c r="AM53" i="88"/>
  <c r="AL53" i="88"/>
  <c r="AK53" i="88"/>
  <c r="AJ53" i="88"/>
  <c r="AI53" i="88"/>
  <c r="AH53" i="88"/>
  <c r="AG53" i="88"/>
  <c r="O53" i="88"/>
  <c r="AR52" i="88"/>
  <c r="AT52" i="88" s="1"/>
  <c r="AQ52" i="88"/>
  <c r="AP52" i="88"/>
  <c r="AO52" i="88"/>
  <c r="AN52" i="88"/>
  <c r="AM52" i="88"/>
  <c r="AL52" i="88"/>
  <c r="AK52" i="88"/>
  <c r="AJ52" i="88"/>
  <c r="AI52" i="88"/>
  <c r="AH52" i="88"/>
  <c r="AG52" i="88"/>
  <c r="O52" i="88"/>
  <c r="AS51" i="88"/>
  <c r="AR51" i="88"/>
  <c r="AQ51" i="88"/>
  <c r="AP51" i="88"/>
  <c r="AO51" i="88"/>
  <c r="AN51" i="88"/>
  <c r="AM51" i="88"/>
  <c r="AL51" i="88"/>
  <c r="AK51" i="88"/>
  <c r="AJ51" i="88"/>
  <c r="AI51" i="88"/>
  <c r="AH51" i="88"/>
  <c r="AG51" i="88"/>
  <c r="O51" i="88"/>
  <c r="AT48" i="88"/>
  <c r="AE45" i="88"/>
  <c r="AB45" i="88"/>
  <c r="AA45" i="88"/>
  <c r="Z45" i="88"/>
  <c r="Y45" i="88"/>
  <c r="X45" i="88"/>
  <c r="W45" i="88"/>
  <c r="V45" i="88"/>
  <c r="U45" i="88"/>
  <c r="T45" i="88"/>
  <c r="S45" i="88"/>
  <c r="R45" i="88"/>
  <c r="O45" i="88"/>
  <c r="L45" i="88"/>
  <c r="K45" i="88"/>
  <c r="J45" i="88"/>
  <c r="I45" i="88"/>
  <c r="H45" i="88"/>
  <c r="G45" i="88"/>
  <c r="F45" i="88"/>
  <c r="E45" i="88"/>
  <c r="D45" i="88"/>
  <c r="C45" i="88"/>
  <c r="B45" i="88"/>
  <c r="AE44" i="88"/>
  <c r="AB44" i="88"/>
  <c r="AA44" i="88"/>
  <c r="Z44" i="88"/>
  <c r="Y44" i="88"/>
  <c r="X44" i="88"/>
  <c r="W44" i="88"/>
  <c r="V44" i="88"/>
  <c r="U44" i="88"/>
  <c r="T44" i="88"/>
  <c r="S44" i="88"/>
  <c r="R44" i="88"/>
  <c r="O44" i="88"/>
  <c r="L44" i="88"/>
  <c r="K44" i="88"/>
  <c r="J44" i="88"/>
  <c r="I44" i="88"/>
  <c r="H44" i="88"/>
  <c r="G44" i="88"/>
  <c r="F44" i="88"/>
  <c r="E44" i="88"/>
  <c r="D44" i="88"/>
  <c r="C44" i="88"/>
  <c r="B44" i="88"/>
  <c r="AC43" i="88"/>
  <c r="AE43" i="88" s="1"/>
  <c r="AB43" i="88"/>
  <c r="AA43" i="88"/>
  <c r="Z43" i="88"/>
  <c r="Y43" i="88"/>
  <c r="X43" i="88"/>
  <c r="W43" i="88"/>
  <c r="V43" i="88"/>
  <c r="U43" i="88"/>
  <c r="T43" i="88"/>
  <c r="S43" i="88"/>
  <c r="R43" i="88"/>
  <c r="M43" i="88"/>
  <c r="O43" i="88" s="1"/>
  <c r="L43" i="88"/>
  <c r="AQ43" i="88" s="1"/>
  <c r="K43" i="88"/>
  <c r="J43" i="88"/>
  <c r="I43" i="88"/>
  <c r="H43" i="88"/>
  <c r="G43" i="88"/>
  <c r="F43" i="88"/>
  <c r="E43" i="88"/>
  <c r="D43" i="88"/>
  <c r="AI43" i="88" s="1"/>
  <c r="C43" i="88"/>
  <c r="B43" i="88"/>
  <c r="AC42" i="88"/>
  <c r="AE42" i="88" s="1"/>
  <c r="AB42" i="88"/>
  <c r="AA42" i="88"/>
  <c r="Z42" i="88"/>
  <c r="Y42" i="88"/>
  <c r="X42" i="88"/>
  <c r="W42" i="88"/>
  <c r="V42" i="88"/>
  <c r="U42" i="88"/>
  <c r="T42" i="88"/>
  <c r="S42" i="88"/>
  <c r="R42" i="88"/>
  <c r="M42" i="88"/>
  <c r="L42" i="88"/>
  <c r="K42" i="88"/>
  <c r="J42" i="88"/>
  <c r="I42" i="88"/>
  <c r="H42" i="88"/>
  <c r="G42" i="88"/>
  <c r="F42" i="88"/>
  <c r="E42" i="88"/>
  <c r="D42" i="88"/>
  <c r="C42" i="88"/>
  <c r="B42" i="88"/>
  <c r="AP41" i="88"/>
  <c r="AH41" i="88"/>
  <c r="AR41" i="88"/>
  <c r="AQ41" i="88"/>
  <c r="AJ41" i="88"/>
  <c r="AI41" i="88"/>
  <c r="AG41" i="88"/>
  <c r="AM41" i="88"/>
  <c r="AL41" i="88"/>
  <c r="A41" i="88"/>
  <c r="AR40" i="88"/>
  <c r="AQ40" i="88"/>
  <c r="AP40" i="88"/>
  <c r="AO40" i="88"/>
  <c r="AN40" i="88"/>
  <c r="AM40" i="88"/>
  <c r="AL40" i="88"/>
  <c r="AK40" i="88"/>
  <c r="AJ40" i="88"/>
  <c r="AI40" i="88"/>
  <c r="AH40" i="88"/>
  <c r="AG40" i="88"/>
  <c r="O40" i="88"/>
  <c r="AR39" i="88"/>
  <c r="AT39" i="88" s="1"/>
  <c r="AQ39" i="88"/>
  <c r="AP39" i="88"/>
  <c r="AO39" i="88"/>
  <c r="AN39" i="88"/>
  <c r="AM39" i="88"/>
  <c r="AL39" i="88"/>
  <c r="AK39" i="88"/>
  <c r="AJ39" i="88"/>
  <c r="AI39" i="88"/>
  <c r="AH39" i="88"/>
  <c r="AG39" i="88"/>
  <c r="O39" i="88"/>
  <c r="AR38" i="88"/>
  <c r="AT38" i="88" s="1"/>
  <c r="AQ38" i="88"/>
  <c r="AP38" i="88"/>
  <c r="AO38" i="88"/>
  <c r="AN38" i="88"/>
  <c r="AM38" i="88"/>
  <c r="AL38" i="88"/>
  <c r="AK38" i="88"/>
  <c r="AJ38" i="88"/>
  <c r="AI38" i="88"/>
  <c r="AH38" i="88"/>
  <c r="AG38" i="88"/>
  <c r="O38" i="88"/>
  <c r="AR37" i="88"/>
  <c r="AT37" i="88" s="1"/>
  <c r="AQ37" i="88"/>
  <c r="AP37" i="88"/>
  <c r="AO37" i="88"/>
  <c r="AN37" i="88"/>
  <c r="AM37" i="88"/>
  <c r="AL37" i="88"/>
  <c r="AK37" i="88"/>
  <c r="AJ37" i="88"/>
  <c r="AI37" i="88"/>
  <c r="AH37" i="88"/>
  <c r="AG37" i="88"/>
  <c r="O37" i="88"/>
  <c r="AR36" i="88"/>
  <c r="AT36" i="88" s="1"/>
  <c r="AQ36" i="88"/>
  <c r="AP36" i="88"/>
  <c r="AO36" i="88"/>
  <c r="AN36" i="88"/>
  <c r="AM36" i="88"/>
  <c r="AL36" i="88"/>
  <c r="AK36" i="88"/>
  <c r="AJ36" i="88"/>
  <c r="AI36" i="88"/>
  <c r="AH36" i="88"/>
  <c r="AG36" i="88"/>
  <c r="O36" i="88"/>
  <c r="AR35" i="88"/>
  <c r="AT35" i="88" s="1"/>
  <c r="AQ35" i="88"/>
  <c r="AP35" i="88"/>
  <c r="AO35" i="88"/>
  <c r="AN35" i="88"/>
  <c r="AM35" i="88"/>
  <c r="AL35" i="88"/>
  <c r="AK35" i="88"/>
  <c r="AJ35" i="88"/>
  <c r="AI35" i="88"/>
  <c r="AH35" i="88"/>
  <c r="AG35" i="88"/>
  <c r="O35" i="88"/>
  <c r="AR34" i="88"/>
  <c r="AT34" i="88" s="1"/>
  <c r="AQ34" i="88"/>
  <c r="AP34" i="88"/>
  <c r="AO34" i="88"/>
  <c r="AN34" i="88"/>
  <c r="AM34" i="88"/>
  <c r="AL34" i="88"/>
  <c r="AK34" i="88"/>
  <c r="AJ34" i="88"/>
  <c r="AI34" i="88"/>
  <c r="AH34" i="88"/>
  <c r="AG34" i="88"/>
  <c r="O34" i="88"/>
  <c r="AR33" i="88"/>
  <c r="AT33" i="88" s="1"/>
  <c r="AQ33" i="88"/>
  <c r="AP33" i="88"/>
  <c r="AO33" i="88"/>
  <c r="AN33" i="88"/>
  <c r="AM33" i="88"/>
  <c r="AL33" i="88"/>
  <c r="AK33" i="88"/>
  <c r="AJ33" i="88"/>
  <c r="AI33" i="88"/>
  <c r="AH33" i="88"/>
  <c r="AG33" i="88"/>
  <c r="O33" i="88"/>
  <c r="AR32" i="88"/>
  <c r="AT32" i="88" s="1"/>
  <c r="AQ32" i="88"/>
  <c r="AP32" i="88"/>
  <c r="AO32" i="88"/>
  <c r="AN32" i="88"/>
  <c r="AM32" i="88"/>
  <c r="AL32" i="88"/>
  <c r="AK32" i="88"/>
  <c r="AJ32" i="88"/>
  <c r="AI32" i="88"/>
  <c r="AH32" i="88"/>
  <c r="AG32" i="88"/>
  <c r="O32" i="88"/>
  <c r="AR31" i="88"/>
  <c r="AT31" i="88" s="1"/>
  <c r="AQ31" i="88"/>
  <c r="AP31" i="88"/>
  <c r="AO31" i="88"/>
  <c r="AN31" i="88"/>
  <c r="AM31" i="88"/>
  <c r="AL31" i="88"/>
  <c r="AK31" i="88"/>
  <c r="AJ31" i="88"/>
  <c r="AI31" i="88"/>
  <c r="AH31" i="88"/>
  <c r="AG31" i="88"/>
  <c r="O31" i="88"/>
  <c r="AR30" i="88"/>
  <c r="AT30" i="88" s="1"/>
  <c r="AQ30" i="88"/>
  <c r="AP30" i="88"/>
  <c r="AO30" i="88"/>
  <c r="AN30" i="88"/>
  <c r="AM30" i="88"/>
  <c r="AL30" i="88"/>
  <c r="AK30" i="88"/>
  <c r="AJ30" i="88"/>
  <c r="AI30" i="88"/>
  <c r="AH30" i="88"/>
  <c r="AG30" i="88"/>
  <c r="O30" i="88"/>
  <c r="AS29" i="88"/>
  <c r="AR29" i="88"/>
  <c r="AQ29" i="88"/>
  <c r="AP29" i="88"/>
  <c r="AO29" i="88"/>
  <c r="AN29" i="88"/>
  <c r="AM29" i="88"/>
  <c r="AL29" i="88"/>
  <c r="AK29" i="88"/>
  <c r="AJ29" i="88"/>
  <c r="AI29" i="88"/>
  <c r="AH29" i="88"/>
  <c r="AG29" i="88"/>
  <c r="O29" i="88"/>
  <c r="AT26" i="88"/>
  <c r="AD23" i="88"/>
  <c r="AC23" i="88"/>
  <c r="AB23" i="88"/>
  <c r="AA23" i="88"/>
  <c r="Z23" i="88"/>
  <c r="Y23" i="88"/>
  <c r="X23" i="88"/>
  <c r="W23" i="88"/>
  <c r="V23" i="88"/>
  <c r="U23" i="88"/>
  <c r="T23" i="88"/>
  <c r="S23" i="88"/>
  <c r="R23" i="88"/>
  <c r="N23" i="88"/>
  <c r="M23" i="88"/>
  <c r="L23" i="88"/>
  <c r="K23" i="88"/>
  <c r="J23" i="88"/>
  <c r="I23" i="88"/>
  <c r="H23" i="88"/>
  <c r="G23" i="88"/>
  <c r="F23" i="88"/>
  <c r="E23" i="88"/>
  <c r="D23" i="88"/>
  <c r="C23" i="88"/>
  <c r="B23" i="88"/>
  <c r="AD22" i="88"/>
  <c r="AC22" i="88"/>
  <c r="AB22" i="88"/>
  <c r="AA22" i="88"/>
  <c r="Z22" i="88"/>
  <c r="Y22" i="88"/>
  <c r="X22" i="88"/>
  <c r="W22" i="88"/>
  <c r="V22" i="88"/>
  <c r="U22" i="88"/>
  <c r="T22" i="88"/>
  <c r="S22" i="88"/>
  <c r="R22" i="88"/>
  <c r="N22" i="88"/>
  <c r="M22" i="88"/>
  <c r="L22" i="88"/>
  <c r="K22" i="88"/>
  <c r="J22" i="88"/>
  <c r="I22" i="88"/>
  <c r="H22" i="88"/>
  <c r="G22" i="88"/>
  <c r="F22" i="88"/>
  <c r="E22" i="88"/>
  <c r="D22" i="88"/>
  <c r="C22" i="88"/>
  <c r="B22" i="88"/>
  <c r="AD21" i="88"/>
  <c r="AC21" i="88"/>
  <c r="AB21" i="88"/>
  <c r="AA21" i="88"/>
  <c r="Z21" i="88"/>
  <c r="Y21" i="88"/>
  <c r="X21" i="88"/>
  <c r="W21" i="88"/>
  <c r="V21" i="88"/>
  <c r="U21" i="88"/>
  <c r="T21" i="88"/>
  <c r="S21" i="88"/>
  <c r="R21" i="88"/>
  <c r="N21" i="88"/>
  <c r="M21" i="88"/>
  <c r="L21" i="88"/>
  <c r="K21" i="88"/>
  <c r="J21" i="88"/>
  <c r="I21" i="88"/>
  <c r="H21" i="88"/>
  <c r="G21" i="88"/>
  <c r="F21" i="88"/>
  <c r="E21" i="88"/>
  <c r="D21" i="88"/>
  <c r="C21" i="88"/>
  <c r="B21" i="88"/>
  <c r="AD20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N20" i="88"/>
  <c r="M20" i="88"/>
  <c r="L20" i="88"/>
  <c r="K20" i="88"/>
  <c r="J20" i="88"/>
  <c r="I20" i="88"/>
  <c r="H20" i="88"/>
  <c r="G20" i="88"/>
  <c r="F20" i="88"/>
  <c r="E20" i="88"/>
  <c r="D20" i="88"/>
  <c r="C20" i="88"/>
  <c r="B20" i="88"/>
  <c r="AQ19" i="88"/>
  <c r="AP19" i="88"/>
  <c r="AI19" i="88"/>
  <c r="AH19" i="88"/>
  <c r="AR19" i="88"/>
  <c r="AO19" i="88"/>
  <c r="AN19" i="88"/>
  <c r="AJ19" i="88"/>
  <c r="AR18" i="88"/>
  <c r="AQ18" i="88"/>
  <c r="AP18" i="88"/>
  <c r="AO18" i="88"/>
  <c r="AN18" i="88"/>
  <c r="AM18" i="88"/>
  <c r="AL18" i="88"/>
  <c r="AK18" i="88"/>
  <c r="AJ18" i="88"/>
  <c r="AI18" i="88"/>
  <c r="AH18" i="88"/>
  <c r="AG18" i="88"/>
  <c r="AE18" i="88"/>
  <c r="O18" i="88"/>
  <c r="AR17" i="88"/>
  <c r="AQ17" i="88"/>
  <c r="AP17" i="88"/>
  <c r="AO17" i="88"/>
  <c r="AN17" i="88"/>
  <c r="AM17" i="88"/>
  <c r="AL17" i="88"/>
  <c r="AK17" i="88"/>
  <c r="AJ17" i="88"/>
  <c r="AI17" i="88"/>
  <c r="AH17" i="88"/>
  <c r="AG17" i="88"/>
  <c r="AE17" i="88"/>
  <c r="O17" i="88"/>
  <c r="AR16" i="88"/>
  <c r="AT16" i="88" s="1"/>
  <c r="AQ16" i="88"/>
  <c r="AP16" i="88"/>
  <c r="AO16" i="88"/>
  <c r="AN16" i="88"/>
  <c r="AM16" i="88"/>
  <c r="AL16" i="88"/>
  <c r="AK16" i="88"/>
  <c r="AJ16" i="88"/>
  <c r="AI16" i="88"/>
  <c r="AH16" i="88"/>
  <c r="AG16" i="88"/>
  <c r="AE16" i="88"/>
  <c r="O16" i="88"/>
  <c r="AR15" i="88"/>
  <c r="AT15" i="88" s="1"/>
  <c r="AQ15" i="88"/>
  <c r="AP15" i="88"/>
  <c r="AO15" i="88"/>
  <c r="AN15" i="88"/>
  <c r="AM15" i="88"/>
  <c r="AL15" i="88"/>
  <c r="AK15" i="88"/>
  <c r="AJ15" i="88"/>
  <c r="AI15" i="88"/>
  <c r="AH15" i="88"/>
  <c r="AG15" i="88"/>
  <c r="AE15" i="88"/>
  <c r="O15" i="88"/>
  <c r="AR14" i="88"/>
  <c r="AT14" i="88" s="1"/>
  <c r="AQ14" i="88"/>
  <c r="AP14" i="88"/>
  <c r="AO14" i="88"/>
  <c r="AN14" i="88"/>
  <c r="AM14" i="88"/>
  <c r="AL14" i="88"/>
  <c r="AK14" i="88"/>
  <c r="AJ14" i="88"/>
  <c r="AI14" i="88"/>
  <c r="AH14" i="88"/>
  <c r="AG14" i="88"/>
  <c r="AE14" i="88"/>
  <c r="O14" i="88"/>
  <c r="AR13" i="88"/>
  <c r="AT13" i="88" s="1"/>
  <c r="AQ13" i="88"/>
  <c r="AP13" i="88"/>
  <c r="AO13" i="88"/>
  <c r="AN13" i="88"/>
  <c r="AM13" i="88"/>
  <c r="AL13" i="88"/>
  <c r="AK13" i="88"/>
  <c r="AJ13" i="88"/>
  <c r="AI13" i="88"/>
  <c r="AH13" i="88"/>
  <c r="AG13" i="88"/>
  <c r="AE13" i="88"/>
  <c r="O13" i="88"/>
  <c r="AR12" i="88"/>
  <c r="AT12" i="88" s="1"/>
  <c r="AQ12" i="88"/>
  <c r="AP12" i="88"/>
  <c r="AO12" i="88"/>
  <c r="AN12" i="88"/>
  <c r="AM12" i="88"/>
  <c r="AL12" i="88"/>
  <c r="AK12" i="88"/>
  <c r="AJ12" i="88"/>
  <c r="AI12" i="88"/>
  <c r="AH12" i="88"/>
  <c r="AG12" i="88"/>
  <c r="AE12" i="88"/>
  <c r="O12" i="88"/>
  <c r="AR11" i="88"/>
  <c r="AT11" i="88" s="1"/>
  <c r="AQ11" i="88"/>
  <c r="AP11" i="88"/>
  <c r="AO11" i="88"/>
  <c r="AN11" i="88"/>
  <c r="AM11" i="88"/>
  <c r="AL11" i="88"/>
  <c r="AK11" i="88"/>
  <c r="AJ11" i="88"/>
  <c r="AI11" i="88"/>
  <c r="AH11" i="88"/>
  <c r="AG11" i="88"/>
  <c r="AE11" i="88"/>
  <c r="O11" i="88"/>
  <c r="AR10" i="88"/>
  <c r="AT10" i="88" s="1"/>
  <c r="AQ10" i="88"/>
  <c r="AP10" i="88"/>
  <c r="AO10" i="88"/>
  <c r="AN10" i="88"/>
  <c r="AM10" i="88"/>
  <c r="AL10" i="88"/>
  <c r="AK10" i="88"/>
  <c r="AJ10" i="88"/>
  <c r="AI10" i="88"/>
  <c r="AH10" i="88"/>
  <c r="AG10" i="88"/>
  <c r="AE10" i="88"/>
  <c r="O10" i="88"/>
  <c r="AR9" i="88"/>
  <c r="AT9" i="88" s="1"/>
  <c r="AQ9" i="88"/>
  <c r="AP9" i="88"/>
  <c r="AO9" i="88"/>
  <c r="AN9" i="88"/>
  <c r="AM9" i="88"/>
  <c r="AL9" i="88"/>
  <c r="AK9" i="88"/>
  <c r="AJ9" i="88"/>
  <c r="AI9" i="88"/>
  <c r="AH9" i="88"/>
  <c r="AG9" i="88"/>
  <c r="AE9" i="88"/>
  <c r="O9" i="88"/>
  <c r="AR8" i="88"/>
  <c r="AT8" i="88" s="1"/>
  <c r="AQ8" i="88"/>
  <c r="AP8" i="88"/>
  <c r="AO8" i="88"/>
  <c r="AN8" i="88"/>
  <c r="AM8" i="88"/>
  <c r="AL8" i="88"/>
  <c r="AK8" i="88"/>
  <c r="AJ8" i="88"/>
  <c r="AI8" i="88"/>
  <c r="AH8" i="88"/>
  <c r="AG8" i="88"/>
  <c r="AE8" i="88"/>
  <c r="O8" i="88"/>
  <c r="AS7" i="88"/>
  <c r="AR7" i="88"/>
  <c r="AQ7" i="88"/>
  <c r="AP7" i="88"/>
  <c r="AO7" i="88"/>
  <c r="AN7" i="88"/>
  <c r="AM7" i="88"/>
  <c r="AL7" i="88"/>
  <c r="AK7" i="88"/>
  <c r="AJ7" i="88"/>
  <c r="AI7" i="88"/>
  <c r="AH7" i="88"/>
  <c r="AG7" i="88"/>
  <c r="AE7" i="88"/>
  <c r="O7" i="88"/>
  <c r="S34" i="87"/>
  <c r="R34" i="87"/>
  <c r="F34" i="87"/>
  <c r="E34" i="87"/>
  <c r="D34" i="87"/>
  <c r="C34" i="87"/>
  <c r="B34" i="87"/>
  <c r="S32" i="87"/>
  <c r="R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S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S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S26" i="87"/>
  <c r="R26" i="87"/>
  <c r="Q26" i="87"/>
  <c r="S23" i="87"/>
  <c r="R23" i="87"/>
  <c r="F23" i="87"/>
  <c r="E23" i="87"/>
  <c r="D23" i="87"/>
  <c r="C23" i="87"/>
  <c r="B23" i="87"/>
  <c r="S21" i="87"/>
  <c r="R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S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H19" i="87"/>
  <c r="AH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H17" i="87"/>
  <c r="AH16" i="87"/>
  <c r="AH15" i="87"/>
  <c r="S15" i="87"/>
  <c r="R15" i="87"/>
  <c r="Q15" i="87"/>
  <c r="AH14" i="87"/>
  <c r="R14" i="87"/>
  <c r="R25" i="87" s="1"/>
  <c r="AH13" i="87"/>
  <c r="AH12" i="87"/>
  <c r="S12" i="87"/>
  <c r="R12" i="87"/>
  <c r="F12" i="87"/>
  <c r="E12" i="87"/>
  <c r="D12" i="87"/>
  <c r="C12" i="87"/>
  <c r="B12" i="87"/>
  <c r="AH11" i="87"/>
  <c r="AH10" i="87"/>
  <c r="S10" i="87"/>
  <c r="R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H9" i="87"/>
  <c r="S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H8" i="87"/>
  <c r="S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AE45" i="89" l="1"/>
  <c r="AS45" i="89"/>
  <c r="AT40" i="89"/>
  <c r="O45" i="89"/>
  <c r="AT62" i="88"/>
  <c r="AE67" i="88"/>
  <c r="AS67" i="88"/>
  <c r="AE23" i="88"/>
  <c r="AS23" i="88"/>
  <c r="O23" i="88"/>
  <c r="AT61" i="88"/>
  <c r="AS43" i="89"/>
  <c r="AS42" i="89"/>
  <c r="O44" i="89"/>
  <c r="AS44" i="89"/>
  <c r="AT44" i="89" s="1"/>
  <c r="AE22" i="89"/>
  <c r="AS22" i="89"/>
  <c r="AE44" i="89"/>
  <c r="AE66" i="88"/>
  <c r="AS20" i="88"/>
  <c r="AM65" i="88"/>
  <c r="AE22" i="88"/>
  <c r="AS22" i="88"/>
  <c r="AS21" i="88"/>
  <c r="O22" i="88"/>
  <c r="E33" i="87"/>
  <c r="M33" i="87"/>
  <c r="P11" i="87"/>
  <c r="AK42" i="88"/>
  <c r="AL66" i="88"/>
  <c r="AJ20" i="89"/>
  <c r="AL43" i="89"/>
  <c r="AE43" i="89"/>
  <c r="O22" i="89"/>
  <c r="AE21" i="88"/>
  <c r="O43" i="89"/>
  <c r="AE65" i="88"/>
  <c r="O21" i="88"/>
  <c r="O65" i="89"/>
  <c r="AE21" i="89"/>
  <c r="AI20" i="88"/>
  <c r="AL42" i="89"/>
  <c r="AH44" i="89"/>
  <c r="AP44" i="89"/>
  <c r="AI22" i="88"/>
  <c r="AQ22" i="88"/>
  <c r="AG23" i="89"/>
  <c r="AI42" i="89"/>
  <c r="AQ42" i="89"/>
  <c r="AM44" i="89"/>
  <c r="AH66" i="89"/>
  <c r="AP66" i="89"/>
  <c r="AG67" i="89"/>
  <c r="AO67" i="89"/>
  <c r="AK64" i="88"/>
  <c r="AN67" i="89"/>
  <c r="AN42" i="88"/>
  <c r="AG23" i="88"/>
  <c r="AI64" i="88"/>
  <c r="AQ64" i="88"/>
  <c r="AH65" i="88"/>
  <c r="AP65" i="88"/>
  <c r="AN67" i="88"/>
  <c r="AG20" i="88"/>
  <c r="AO20" i="88"/>
  <c r="G33" i="87"/>
  <c r="O33" i="87"/>
  <c r="AN23" i="88"/>
  <c r="AO42" i="88"/>
  <c r="AQ45" i="88"/>
  <c r="O42" i="89"/>
  <c r="D11" i="87"/>
  <c r="J22" i="87"/>
  <c r="AK20" i="88"/>
  <c r="AN20" i="88"/>
  <c r="AQ21" i="88"/>
  <c r="AJ44" i="88"/>
  <c r="AO66" i="88"/>
  <c r="AE20" i="89"/>
  <c r="AM42" i="89"/>
  <c r="AL66" i="89"/>
  <c r="AK23" i="89"/>
  <c r="AL20" i="89"/>
  <c r="AJ64" i="89"/>
  <c r="AE64" i="88"/>
  <c r="AJ65" i="88"/>
  <c r="AL67" i="88"/>
  <c r="AG67" i="88"/>
  <c r="AO67" i="88"/>
  <c r="AL21" i="89"/>
  <c r="AJ22" i="89"/>
  <c r="AH23" i="89"/>
  <c r="AI45" i="89"/>
  <c r="AQ45" i="89"/>
  <c r="AG65" i="89"/>
  <c r="AO65" i="89"/>
  <c r="AI66" i="89"/>
  <c r="AQ66" i="89"/>
  <c r="AH67" i="89"/>
  <c r="AP67" i="89"/>
  <c r="AH44" i="88"/>
  <c r="AP44" i="88"/>
  <c r="AH64" i="88"/>
  <c r="AP64" i="88"/>
  <c r="AL64" i="88"/>
  <c r="AK65" i="88"/>
  <c r="AJ66" i="88"/>
  <c r="AH42" i="89"/>
  <c r="AP42" i="89"/>
  <c r="AL44" i="89"/>
  <c r="AK22" i="88"/>
  <c r="AI23" i="88"/>
  <c r="AQ23" i="88"/>
  <c r="AI44" i="88"/>
  <c r="AQ44" i="88"/>
  <c r="AJ21" i="89"/>
  <c r="AN21" i="89"/>
  <c r="AT51" i="89"/>
  <c r="AE42" i="89"/>
  <c r="AR64" i="89"/>
  <c r="AT64" i="89" s="1"/>
  <c r="K22" i="87"/>
  <c r="AI21" i="88"/>
  <c r="AN22" i="88"/>
  <c r="C11" i="87"/>
  <c r="L11" i="87"/>
  <c r="H33" i="87"/>
  <c r="P33" i="87"/>
  <c r="AM20" i="88"/>
  <c r="AJ21" i="88"/>
  <c r="AL44" i="88"/>
  <c r="AI45" i="88"/>
  <c r="AL45" i="88"/>
  <c r="AJ64" i="88"/>
  <c r="AH66" i="88"/>
  <c r="AJ23" i="89"/>
  <c r="AK20" i="89"/>
  <c r="AN43" i="89"/>
  <c r="AK67" i="89"/>
  <c r="O11" i="87"/>
  <c r="D22" i="87"/>
  <c r="L22" i="87"/>
  <c r="C33" i="87"/>
  <c r="K33" i="87"/>
  <c r="AH20" i="88"/>
  <c r="AJ22" i="88"/>
  <c r="AH23" i="88"/>
  <c r="AP23" i="88"/>
  <c r="AH42" i="88"/>
  <c r="AP42" i="88"/>
  <c r="AG45" i="88"/>
  <c r="AO45" i="88"/>
  <c r="AG66" i="88"/>
  <c r="AK66" i="88"/>
  <c r="AH67" i="88"/>
  <c r="AP67" i="88"/>
  <c r="AM23" i="89"/>
  <c r="AK22" i="89"/>
  <c r="AM45" i="89"/>
  <c r="AL64" i="89"/>
  <c r="AJ66" i="89"/>
  <c r="C22" i="87"/>
  <c r="AL23" i="89"/>
  <c r="AQ20" i="88"/>
  <c r="AN21" i="88"/>
  <c r="AI42" i="88"/>
  <c r="AQ42" i="88"/>
  <c r="AN43" i="88"/>
  <c r="AM45" i="88"/>
  <c r="AH45" i="88"/>
  <c r="AP45" i="88"/>
  <c r="AI67" i="88"/>
  <c r="AQ67" i="88"/>
  <c r="AL22" i="89"/>
  <c r="AI65" i="89"/>
  <c r="AQ65" i="89"/>
  <c r="AL65" i="89"/>
  <c r="AK66" i="89"/>
  <c r="H11" i="87"/>
  <c r="F22" i="87"/>
  <c r="N22" i="87"/>
  <c r="AJ20" i="88"/>
  <c r="AG21" i="88"/>
  <c r="AO21" i="88"/>
  <c r="AL22" i="88"/>
  <c r="AG42" i="88"/>
  <c r="AN45" i="88"/>
  <c r="AG64" i="88"/>
  <c r="AO64" i="88"/>
  <c r="AN65" i="88"/>
  <c r="AM66" i="88"/>
  <c r="AO23" i="89"/>
  <c r="AH20" i="89"/>
  <c r="AP20" i="89"/>
  <c r="AG21" i="89"/>
  <c r="AO21" i="89"/>
  <c r="AH43" i="89"/>
  <c r="AP43" i="89"/>
  <c r="AL45" i="89"/>
  <c r="AJ65" i="89"/>
  <c r="H22" i="87"/>
  <c r="AM22" i="88"/>
  <c r="AH43" i="88"/>
  <c r="AP43" i="88"/>
  <c r="AJ45" i="88"/>
  <c r="AP23" i="89"/>
  <c r="AJ44" i="89"/>
  <c r="J33" i="87"/>
  <c r="AL23" i="88"/>
  <c r="AL42" i="88"/>
  <c r="AN44" i="88"/>
  <c r="AM43" i="89"/>
  <c r="AK44" i="89"/>
  <c r="AM67" i="89"/>
  <c r="AT7" i="89"/>
  <c r="O42" i="88"/>
  <c r="AE20" i="88"/>
  <c r="O20" i="88"/>
  <c r="AR65" i="88"/>
  <c r="S33" i="87"/>
  <c r="E11" i="87"/>
  <c r="M11" i="87"/>
  <c r="I33" i="87"/>
  <c r="AH21" i="88"/>
  <c r="AP21" i="88"/>
  <c r="AM23" i="88"/>
  <c r="AM43" i="88"/>
  <c r="F11" i="87"/>
  <c r="N11" i="87"/>
  <c r="G11" i="87"/>
  <c r="I22" i="87"/>
  <c r="F33" i="87"/>
  <c r="N33" i="87"/>
  <c r="AP20" i="88"/>
  <c r="AK23" i="88"/>
  <c r="AK43" i="88"/>
  <c r="AM44" i="88"/>
  <c r="AG44" i="88"/>
  <c r="AO44" i="88"/>
  <c r="AR45" i="88"/>
  <c r="AM64" i="88"/>
  <c r="AI65" i="88"/>
  <c r="AQ65" i="88"/>
  <c r="AN66" i="88"/>
  <c r="AH21" i="89"/>
  <c r="AP21" i="89"/>
  <c r="AJ42" i="89"/>
  <c r="AG43" i="89"/>
  <c r="AO43" i="89"/>
  <c r="AI44" i="89"/>
  <c r="AQ44" i="89"/>
  <c r="AN64" i="89"/>
  <c r="AR22" i="88"/>
  <c r="AO23" i="88"/>
  <c r="AJ42" i="88"/>
  <c r="AR42" i="88"/>
  <c r="AT42" i="88" s="1"/>
  <c r="AM42" i="88"/>
  <c r="AL43" i="88"/>
  <c r="AG43" i="88"/>
  <c r="AO43" i="88"/>
  <c r="AK45" i="88"/>
  <c r="AN64" i="88"/>
  <c r="AJ67" i="88"/>
  <c r="AM20" i="89"/>
  <c r="AI21" i="89"/>
  <c r="AQ21" i="89"/>
  <c r="AM22" i="89"/>
  <c r="AK42" i="89"/>
  <c r="AJ45" i="89"/>
  <c r="AN65" i="89"/>
  <c r="AI67" i="89"/>
  <c r="AQ67" i="89"/>
  <c r="AP66" i="88"/>
  <c r="AK67" i="88"/>
  <c r="AN20" i="89"/>
  <c r="AN44" i="89"/>
  <c r="AH45" i="89"/>
  <c r="AP45" i="89"/>
  <c r="AK45" i="89"/>
  <c r="AH64" i="89"/>
  <c r="AP64" i="89"/>
  <c r="AJ67" i="89"/>
  <c r="AK41" i="88"/>
  <c r="I11" i="87"/>
  <c r="AL21" i="88"/>
  <c r="AG22" i="88"/>
  <c r="AO22" i="88"/>
  <c r="AR44" i="88"/>
  <c r="AT44" i="88" s="1"/>
  <c r="AL65" i="88"/>
  <c r="AI66" i="88"/>
  <c r="AQ66" i="88"/>
  <c r="AG20" i="89"/>
  <c r="AO20" i="89"/>
  <c r="AK21" i="89"/>
  <c r="AG22" i="89"/>
  <c r="AO22" i="89"/>
  <c r="AJ43" i="89"/>
  <c r="AG44" i="89"/>
  <c r="AO44" i="89"/>
  <c r="AM64" i="89"/>
  <c r="AI64" i="89"/>
  <c r="AQ64" i="89"/>
  <c r="AH65" i="89"/>
  <c r="AP65" i="89"/>
  <c r="AM66" i="89"/>
  <c r="J10" i="87"/>
  <c r="J11" i="87" s="1"/>
  <c r="E22" i="87"/>
  <c r="M22" i="87"/>
  <c r="AL20" i="88"/>
  <c r="AM21" i="88"/>
  <c r="AH22" i="88"/>
  <c r="AP22" i="88"/>
  <c r="AJ23" i="88"/>
  <c r="AJ43" i="88"/>
  <c r="AK44" i="88"/>
  <c r="AM67" i="88"/>
  <c r="AH22" i="89"/>
  <c r="AP22" i="89"/>
  <c r="AN42" i="89"/>
  <c r="AK43" i="89"/>
  <c r="AN66" i="89"/>
  <c r="AL67" i="89"/>
  <c r="AK21" i="88"/>
  <c r="AI20" i="89"/>
  <c r="AQ20" i="89"/>
  <c r="AM21" i="89"/>
  <c r="AI22" i="89"/>
  <c r="AQ22" i="89"/>
  <c r="AG42" i="89"/>
  <c r="AO42" i="89"/>
  <c r="AI43" i="89"/>
  <c r="AQ43" i="89"/>
  <c r="AN45" i="89"/>
  <c r="O48" i="89"/>
  <c r="AE48" i="89" s="1"/>
  <c r="AT48" i="89" s="1"/>
  <c r="AG64" i="89"/>
  <c r="AO64" i="89"/>
  <c r="AK64" i="89"/>
  <c r="AG66" i="89"/>
  <c r="AO66" i="89"/>
  <c r="AG65" i="88"/>
  <c r="AO65" i="88"/>
  <c r="AG45" i="89"/>
  <c r="AO45" i="89"/>
  <c r="AK65" i="89"/>
  <c r="P22" i="87"/>
  <c r="AR42" i="89"/>
  <c r="AT29" i="89"/>
  <c r="AR44" i="89"/>
  <c r="AR22" i="89"/>
  <c r="AR21" i="89"/>
  <c r="AT21" i="89" s="1"/>
  <c r="AR23" i="89"/>
  <c r="AR65" i="89"/>
  <c r="AT65" i="89" s="1"/>
  <c r="AR66" i="89"/>
  <c r="AT66" i="89" s="1"/>
  <c r="AR67" i="89"/>
  <c r="AT67" i="89" s="1"/>
  <c r="AT63" i="89"/>
  <c r="AR43" i="89"/>
  <c r="AR45" i="89"/>
  <c r="AR20" i="89"/>
  <c r="AR63" i="88"/>
  <c r="AT63" i="88" s="1"/>
  <c r="AT51" i="88"/>
  <c r="AS41" i="88"/>
  <c r="AT41" i="88" s="1"/>
  <c r="AT29" i="88"/>
  <c r="AS19" i="88"/>
  <c r="AT19" i="88" s="1"/>
  <c r="AT7" i="88"/>
  <c r="AR67" i="88"/>
  <c r="AR64" i="88"/>
  <c r="AR66" i="88"/>
  <c r="AT66" i="88" s="1"/>
  <c r="AO63" i="88"/>
  <c r="AR43" i="88"/>
  <c r="AT43" i="88" s="1"/>
  <c r="O41" i="88"/>
  <c r="AN41" i="88"/>
  <c r="AO41" i="88"/>
  <c r="AM19" i="88"/>
  <c r="AR23" i="88"/>
  <c r="AR20" i="88"/>
  <c r="AR21" i="88"/>
  <c r="AL19" i="88"/>
  <c r="AG19" i="88"/>
  <c r="S22" i="87"/>
  <c r="S11" i="87"/>
  <c r="AT41" i="89"/>
  <c r="AE63" i="89"/>
  <c r="AS19" i="89"/>
  <c r="AT19" i="89" s="1"/>
  <c r="A41" i="89"/>
  <c r="D33" i="87"/>
  <c r="L33" i="87"/>
  <c r="G22" i="87"/>
  <c r="O22" i="87"/>
  <c r="J7" i="87"/>
  <c r="AT45" i="89" l="1"/>
  <c r="AT22" i="89"/>
  <c r="AT67" i="88"/>
  <c r="AT23" i="88"/>
  <c r="AT22" i="88"/>
  <c r="AT43" i="89"/>
  <c r="AT65" i="88"/>
  <c r="AT21" i="88"/>
  <c r="AT64" i="88"/>
  <c r="AT20" i="89"/>
  <c r="AT42" i="89"/>
  <c r="K11" i="87"/>
  <c r="AT20" i="88"/>
  <c r="L60" i="70"/>
  <c r="F60" i="70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7" i="70"/>
  <c r="O57" i="70"/>
  <c r="L57" i="70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P57" i="70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L55" i="70" l="1"/>
  <c r="F55" i="70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N90" i="86"/>
  <c r="O90" i="86"/>
  <c r="N91" i="86"/>
  <c r="O91" i="86"/>
  <c r="L87" i="86"/>
  <c r="L90" i="86"/>
  <c r="F87" i="86"/>
  <c r="F90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90" i="86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F92" i="86"/>
  <c r="L92" i="86"/>
  <c r="N92" i="86"/>
  <c r="O92" i="86"/>
  <c r="B61" i="86"/>
  <c r="C61" i="86"/>
  <c r="F54" i="3"/>
  <c r="N54" i="3"/>
  <c r="O54" i="3"/>
  <c r="L54" i="3"/>
  <c r="F92" i="83"/>
  <c r="N92" i="83"/>
  <c r="O92" i="83"/>
  <c r="L92" i="83"/>
  <c r="N53" i="70"/>
  <c r="O53" i="70"/>
  <c r="L53" i="70"/>
  <c r="F53" i="70"/>
  <c r="N84" i="68"/>
  <c r="O84" i="68"/>
  <c r="N85" i="68"/>
  <c r="O85" i="68"/>
  <c r="N86" i="68"/>
  <c r="O86" i="68"/>
  <c r="N87" i="68"/>
  <c r="O87" i="68"/>
  <c r="N88" i="68"/>
  <c r="O88" i="68"/>
  <c r="N89" i="68"/>
  <c r="O89" i="68"/>
  <c r="N90" i="68"/>
  <c r="O90" i="68"/>
  <c r="L84" i="68"/>
  <c r="L85" i="68"/>
  <c r="L86" i="68"/>
  <c r="L87" i="68"/>
  <c r="L88" i="68"/>
  <c r="L89" i="68"/>
  <c r="L90" i="68"/>
  <c r="F81" i="68"/>
  <c r="F84" i="68"/>
  <c r="F85" i="68"/>
  <c r="F86" i="68"/>
  <c r="F87" i="68"/>
  <c r="F88" i="68"/>
  <c r="F89" i="68"/>
  <c r="F90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L94" i="83"/>
  <c r="F93" i="83"/>
  <c r="F94" i="83"/>
  <c r="N75" i="83"/>
  <c r="O75" i="83"/>
  <c r="L75" i="83"/>
  <c r="F75" i="83"/>
  <c r="P20" i="66" l="1"/>
  <c r="P50" i="48"/>
  <c r="P31" i="66"/>
  <c r="P57" i="81"/>
  <c r="P52" i="36"/>
  <c r="P92" i="86"/>
  <c r="P75" i="83"/>
  <c r="P88" i="68"/>
  <c r="P84" i="68"/>
  <c r="P70" i="66"/>
  <c r="P19" i="66"/>
  <c r="P21" i="66"/>
  <c r="P87" i="68"/>
  <c r="P89" i="68"/>
  <c r="P85" i="68"/>
  <c r="P71" i="66"/>
  <c r="P60" i="48"/>
  <c r="P31" i="48"/>
  <c r="P84" i="86"/>
  <c r="P54" i="3"/>
  <c r="P18" i="66"/>
  <c r="P85" i="86"/>
  <c r="P52" i="3"/>
  <c r="P53" i="70"/>
  <c r="P90" i="68"/>
  <c r="P86" i="68"/>
  <c r="P69" i="66"/>
  <c r="P68" i="66"/>
  <c r="P16" i="66"/>
  <c r="P17" i="66"/>
  <c r="P92" i="83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6" i="66"/>
  <c r="O66" i="66"/>
  <c r="N67" i="66"/>
  <c r="O67" i="66"/>
  <c r="L65" i="66"/>
  <c r="L66" i="66"/>
  <c r="L67" i="66"/>
  <c r="N62" i="66"/>
  <c r="O62" i="66"/>
  <c r="L62" i="66"/>
  <c r="F64" i="66"/>
  <c r="F65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92" i="47"/>
  <c r="O92" i="47"/>
  <c r="N93" i="47"/>
  <c r="O93" i="47"/>
  <c r="N88" i="47"/>
  <c r="O88" i="47"/>
  <c r="N89" i="47"/>
  <c r="O89" i="47"/>
  <c r="N90" i="47"/>
  <c r="O90" i="47"/>
  <c r="N91" i="47"/>
  <c r="O91" i="47"/>
  <c r="L88" i="47"/>
  <c r="L89" i="47"/>
  <c r="L90" i="47"/>
  <c r="L91" i="47"/>
  <c r="F88" i="47"/>
  <c r="F89" i="47"/>
  <c r="F90" i="47"/>
  <c r="F91" i="47"/>
  <c r="N60" i="46"/>
  <c r="O60" i="46"/>
  <c r="L60" i="46"/>
  <c r="F60" i="46"/>
  <c r="P65" i="66" l="1"/>
  <c r="P94" i="48"/>
  <c r="P90" i="48"/>
  <c r="P58" i="48"/>
  <c r="P60" i="46"/>
  <c r="P81" i="68"/>
  <c r="P67" i="66"/>
  <c r="P66" i="66"/>
  <c r="P62" i="66"/>
  <c r="P15" i="66"/>
  <c r="P12" i="66"/>
  <c r="P13" i="66"/>
  <c r="P14" i="66"/>
  <c r="P10" i="66"/>
  <c r="P93" i="48"/>
  <c r="P89" i="48"/>
  <c r="P85" i="48"/>
  <c r="P92" i="48"/>
  <c r="P88" i="47"/>
  <c r="P90" i="47"/>
  <c r="P9" i="66"/>
  <c r="P11" i="66"/>
  <c r="P91" i="48"/>
  <c r="P91" i="47"/>
  <c r="P92" i="47"/>
  <c r="P89" i="47"/>
  <c r="P93" i="47"/>
  <c r="P60" i="68"/>
  <c r="P57" i="68"/>
  <c r="L22" i="83" l="1"/>
  <c r="N22" i="83"/>
  <c r="O22" i="83"/>
  <c r="F22" i="83"/>
  <c r="J47" i="84"/>
  <c r="I47" i="84"/>
  <c r="D47" i="84"/>
  <c r="C47" i="84"/>
  <c r="O28" i="84"/>
  <c r="P28" i="84"/>
  <c r="J27" i="84"/>
  <c r="I27" i="84"/>
  <c r="D27" i="84"/>
  <c r="C27" i="84"/>
  <c r="J7" i="84"/>
  <c r="I7" i="84"/>
  <c r="D7" i="84"/>
  <c r="C7" i="84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G47" i="84"/>
  <c r="M47" i="84"/>
  <c r="P22" i="83"/>
  <c r="P70" i="86"/>
  <c r="O47" i="2"/>
  <c r="G27" i="2"/>
  <c r="P47" i="84"/>
  <c r="O47" i="84"/>
  <c r="Q28" i="84"/>
  <c r="P27" i="84"/>
  <c r="O27" i="84"/>
  <c r="M27" i="84"/>
  <c r="G27" i="84"/>
  <c r="G7" i="84"/>
  <c r="O7" i="84"/>
  <c r="M7" i="84"/>
  <c r="P7" i="84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J94" i="86"/>
  <c r="F94" i="86"/>
  <c r="E94" i="86"/>
  <c r="D94" i="86"/>
  <c r="K93" i="86"/>
  <c r="J93" i="86"/>
  <c r="E93" i="86"/>
  <c r="D93" i="86"/>
  <c r="K92" i="86"/>
  <c r="J92" i="86"/>
  <c r="E92" i="86"/>
  <c r="D92" i="86"/>
  <c r="K91" i="86"/>
  <c r="J91" i="86"/>
  <c r="E91" i="86"/>
  <c r="D91" i="86"/>
  <c r="K90" i="86"/>
  <c r="J90" i="86"/>
  <c r="E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P59" i="84"/>
  <c r="O59" i="84"/>
  <c r="M59" i="84"/>
  <c r="G59" i="84"/>
  <c r="P58" i="84"/>
  <c r="O58" i="84"/>
  <c r="M58" i="84"/>
  <c r="G58" i="84"/>
  <c r="P57" i="84"/>
  <c r="O57" i="84"/>
  <c r="M57" i="84"/>
  <c r="G57" i="84"/>
  <c r="P56" i="84"/>
  <c r="O56" i="84"/>
  <c r="M56" i="84"/>
  <c r="G56" i="84"/>
  <c r="P55" i="84"/>
  <c r="O55" i="84"/>
  <c r="M55" i="84"/>
  <c r="G55" i="84"/>
  <c r="P54" i="84"/>
  <c r="O54" i="84"/>
  <c r="M54" i="84"/>
  <c r="G54" i="84"/>
  <c r="P52" i="84"/>
  <c r="O52" i="84"/>
  <c r="M52" i="84"/>
  <c r="G52" i="84"/>
  <c r="P51" i="84"/>
  <c r="O51" i="84"/>
  <c r="M51" i="84"/>
  <c r="G51" i="84"/>
  <c r="D50" i="84"/>
  <c r="C50" i="84"/>
  <c r="P49" i="84"/>
  <c r="O49" i="84"/>
  <c r="M49" i="84"/>
  <c r="G49" i="84"/>
  <c r="P48" i="84"/>
  <c r="O48" i="84"/>
  <c r="M48" i="84"/>
  <c r="G48" i="84"/>
  <c r="J46" i="84"/>
  <c r="L46" i="84" s="1"/>
  <c r="I46" i="84"/>
  <c r="K46" i="84" s="1"/>
  <c r="D46" i="84"/>
  <c r="F46" i="84" s="1"/>
  <c r="C46" i="84"/>
  <c r="E46" i="84" s="1"/>
  <c r="O45" i="84"/>
  <c r="I45" i="84"/>
  <c r="K45" i="84" s="1"/>
  <c r="G45" i="84"/>
  <c r="M45" i="84" s="1"/>
  <c r="C45" i="84"/>
  <c r="E45" i="84" s="1"/>
  <c r="P39" i="84"/>
  <c r="O39" i="84"/>
  <c r="M39" i="84"/>
  <c r="G39" i="84"/>
  <c r="P38" i="84"/>
  <c r="O38" i="84"/>
  <c r="M38" i="84"/>
  <c r="G38" i="84"/>
  <c r="P37" i="84"/>
  <c r="O37" i="84"/>
  <c r="M37" i="84"/>
  <c r="G37" i="84"/>
  <c r="P36" i="84"/>
  <c r="O36" i="84"/>
  <c r="M36" i="84"/>
  <c r="G36" i="84"/>
  <c r="P35" i="84"/>
  <c r="O35" i="84"/>
  <c r="M35" i="84"/>
  <c r="G35" i="84"/>
  <c r="P34" i="84"/>
  <c r="O34" i="84"/>
  <c r="M34" i="84"/>
  <c r="G34" i="84"/>
  <c r="P32" i="84"/>
  <c r="O32" i="84"/>
  <c r="M32" i="84"/>
  <c r="G32" i="84"/>
  <c r="P31" i="84"/>
  <c r="O31" i="84"/>
  <c r="M31" i="84"/>
  <c r="G31" i="84"/>
  <c r="J30" i="84"/>
  <c r="I30" i="84"/>
  <c r="D30" i="84"/>
  <c r="C30" i="84"/>
  <c r="P29" i="84"/>
  <c r="O29" i="84"/>
  <c r="M29" i="84"/>
  <c r="G29" i="84"/>
  <c r="M28" i="84"/>
  <c r="G28" i="84"/>
  <c r="P26" i="84"/>
  <c r="P46" i="84" s="1"/>
  <c r="O26" i="84"/>
  <c r="O46" i="84" s="1"/>
  <c r="M26" i="84"/>
  <c r="M46" i="84" s="1"/>
  <c r="J26" i="84"/>
  <c r="L26" i="84" s="1"/>
  <c r="I26" i="84"/>
  <c r="K26" i="84" s="1"/>
  <c r="G26" i="84"/>
  <c r="G46" i="84" s="1"/>
  <c r="D26" i="84"/>
  <c r="F26" i="84" s="1"/>
  <c r="C26" i="84"/>
  <c r="E26" i="84" s="1"/>
  <c r="O25" i="84"/>
  <c r="I25" i="84"/>
  <c r="K25" i="84" s="1"/>
  <c r="G25" i="84"/>
  <c r="M25" i="84" s="1"/>
  <c r="C25" i="84"/>
  <c r="E25" i="84" s="1"/>
  <c r="P19" i="84"/>
  <c r="O19" i="84"/>
  <c r="M19" i="84"/>
  <c r="G19" i="84"/>
  <c r="P18" i="84"/>
  <c r="O18" i="84"/>
  <c r="M18" i="84"/>
  <c r="G18" i="84"/>
  <c r="P17" i="84"/>
  <c r="O17" i="84"/>
  <c r="M17" i="84"/>
  <c r="G17" i="84"/>
  <c r="P16" i="84"/>
  <c r="O16" i="84"/>
  <c r="M16" i="84"/>
  <c r="G16" i="84"/>
  <c r="P15" i="84"/>
  <c r="O15" i="84"/>
  <c r="M15" i="84"/>
  <c r="G15" i="84"/>
  <c r="P14" i="84"/>
  <c r="O14" i="84"/>
  <c r="M14" i="84"/>
  <c r="G14" i="84"/>
  <c r="D13" i="84"/>
  <c r="C13" i="84"/>
  <c r="P12" i="84"/>
  <c r="O12" i="84"/>
  <c r="M12" i="84"/>
  <c r="G12" i="84"/>
  <c r="P11" i="84"/>
  <c r="O11" i="84"/>
  <c r="M11" i="84"/>
  <c r="G11" i="84"/>
  <c r="J10" i="84"/>
  <c r="I10" i="84"/>
  <c r="D10" i="84"/>
  <c r="C10" i="84"/>
  <c r="P9" i="84"/>
  <c r="O9" i="84"/>
  <c r="M9" i="84"/>
  <c r="G9" i="84"/>
  <c r="P8" i="84"/>
  <c r="O8" i="84"/>
  <c r="M8" i="84"/>
  <c r="G8" i="84"/>
  <c r="P6" i="84"/>
  <c r="O6" i="84"/>
  <c r="L6" i="84"/>
  <c r="J6" i="84"/>
  <c r="I6" i="84"/>
  <c r="F6" i="84"/>
  <c r="E6" i="84"/>
  <c r="K6" i="84" s="1"/>
  <c r="O5" i="84"/>
  <c r="M5" i="84"/>
  <c r="Q5" i="84" s="1"/>
  <c r="Q25" i="84" s="1"/>
  <c r="Q45" i="84" s="1"/>
  <c r="K5" i="84"/>
  <c r="I5" i="84"/>
  <c r="E5" i="84"/>
  <c r="H15" i="85" l="1"/>
  <c r="N15" i="85"/>
  <c r="L37" i="86"/>
  <c r="H38" i="86"/>
  <c r="O18" i="85"/>
  <c r="Q47" i="2"/>
  <c r="L32" i="86"/>
  <c r="M15" i="85"/>
  <c r="Q7" i="84"/>
  <c r="Q27" i="2"/>
  <c r="I38" i="86"/>
  <c r="S15" i="85"/>
  <c r="O16" i="85"/>
  <c r="I16" i="85"/>
  <c r="S11" i="85"/>
  <c r="S13" i="85"/>
  <c r="Q47" i="84"/>
  <c r="Q58" i="84"/>
  <c r="O30" i="84"/>
  <c r="Q27" i="84"/>
  <c r="G33" i="84"/>
  <c r="Q55" i="84"/>
  <c r="M10" i="84"/>
  <c r="M30" i="84"/>
  <c r="G10" i="84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Q56" i="84"/>
  <c r="D60" i="84"/>
  <c r="F48" i="84" s="1"/>
  <c r="Q48" i="84"/>
  <c r="P30" i="84"/>
  <c r="P33" i="84"/>
  <c r="G30" i="84"/>
  <c r="Q29" i="84"/>
  <c r="Q19" i="84"/>
  <c r="Q11" i="84"/>
  <c r="Q9" i="84"/>
  <c r="P72" i="86"/>
  <c r="P76" i="86"/>
  <c r="P73" i="86"/>
  <c r="P74" i="86"/>
  <c r="P75" i="86"/>
  <c r="F9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Q57" i="84"/>
  <c r="Q51" i="84"/>
  <c r="C60" i="84"/>
  <c r="E51" i="84" s="1"/>
  <c r="Q54" i="84"/>
  <c r="Q52" i="84"/>
  <c r="G50" i="84"/>
  <c r="Q49" i="84"/>
  <c r="Q35" i="84"/>
  <c r="Q37" i="84"/>
  <c r="Q39" i="84"/>
  <c r="J40" i="84"/>
  <c r="Q38" i="84"/>
  <c r="Q34" i="84"/>
  <c r="Q32" i="84"/>
  <c r="C40" i="84"/>
  <c r="D40" i="84"/>
  <c r="Q18" i="84"/>
  <c r="Q14" i="84"/>
  <c r="Q17" i="84"/>
  <c r="J20" i="84"/>
  <c r="Q15" i="84"/>
  <c r="O13" i="84"/>
  <c r="Q16" i="84"/>
  <c r="Q12" i="84"/>
  <c r="Q8" i="84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P53" i="84"/>
  <c r="M53" i="84"/>
  <c r="M13" i="84"/>
  <c r="I40" i="84"/>
  <c r="Q31" i="84"/>
  <c r="O33" i="84"/>
  <c r="O50" i="84"/>
  <c r="I60" i="84"/>
  <c r="K47" i="84" s="1"/>
  <c r="G13" i="84"/>
  <c r="P13" i="84"/>
  <c r="Q36" i="84"/>
  <c r="P50" i="84"/>
  <c r="M50" i="84"/>
  <c r="J60" i="84"/>
  <c r="O53" i="84"/>
  <c r="Q59" i="84"/>
  <c r="O10" i="84"/>
  <c r="C20" i="84"/>
  <c r="E7" i="84" s="1"/>
  <c r="I20" i="84"/>
  <c r="K7" i="84" s="1"/>
  <c r="D20" i="84"/>
  <c r="P10" i="84"/>
  <c r="M33" i="84"/>
  <c r="G53" i="84"/>
  <c r="K27" i="84" l="1"/>
  <c r="K32" i="84"/>
  <c r="K31" i="84"/>
  <c r="F59" i="84"/>
  <c r="E48" i="84"/>
  <c r="E58" i="84"/>
  <c r="Q33" i="84"/>
  <c r="S18" i="85"/>
  <c r="S16" i="85"/>
  <c r="S17" i="85"/>
  <c r="L50" i="84"/>
  <c r="L47" i="84"/>
  <c r="F53" i="84"/>
  <c r="G60" i="84"/>
  <c r="E55" i="84"/>
  <c r="E47" i="84"/>
  <c r="F52" i="84"/>
  <c r="E50" i="84"/>
  <c r="F55" i="84"/>
  <c r="F57" i="84"/>
  <c r="E53" i="84"/>
  <c r="E54" i="84"/>
  <c r="F54" i="84"/>
  <c r="F47" i="84"/>
  <c r="E59" i="84"/>
  <c r="F49" i="84"/>
  <c r="F58" i="84"/>
  <c r="F56" i="84"/>
  <c r="F51" i="84"/>
  <c r="Q30" i="84"/>
  <c r="L31" i="84"/>
  <c r="L27" i="84"/>
  <c r="E30" i="84"/>
  <c r="E27" i="84"/>
  <c r="F33" i="84"/>
  <c r="F27" i="84"/>
  <c r="F36" i="84"/>
  <c r="L16" i="84"/>
  <c r="L7" i="84"/>
  <c r="F13" i="84"/>
  <c r="F7" i="84"/>
  <c r="F32" i="84"/>
  <c r="E35" i="84"/>
  <c r="E28" i="84"/>
  <c r="E31" i="84"/>
  <c r="P95" i="86"/>
  <c r="P32" i="86"/>
  <c r="F50" i="84"/>
  <c r="E52" i="84"/>
  <c r="E56" i="84"/>
  <c r="E49" i="84"/>
  <c r="M40" i="84"/>
  <c r="L28" i="84"/>
  <c r="L29" i="84"/>
  <c r="F39" i="84"/>
  <c r="E36" i="84"/>
  <c r="F34" i="84"/>
  <c r="F28" i="84"/>
  <c r="E29" i="84"/>
  <c r="E32" i="84"/>
  <c r="L17" i="84"/>
  <c r="L9" i="84"/>
  <c r="L11" i="84"/>
  <c r="L10" i="84"/>
  <c r="L19" i="84"/>
  <c r="M20" i="84"/>
  <c r="P61" i="86"/>
  <c r="L53" i="84"/>
  <c r="E57" i="84"/>
  <c r="L37" i="84"/>
  <c r="L30" i="84"/>
  <c r="L34" i="84"/>
  <c r="L35" i="84"/>
  <c r="L36" i="84"/>
  <c r="L32" i="84"/>
  <c r="L39" i="84"/>
  <c r="L33" i="84"/>
  <c r="L38" i="84"/>
  <c r="K33" i="84"/>
  <c r="F30" i="84"/>
  <c r="F40" i="84"/>
  <c r="E40" i="84"/>
  <c r="E34" i="84"/>
  <c r="P40" i="84"/>
  <c r="F37" i="84"/>
  <c r="E37" i="84"/>
  <c r="F29" i="84"/>
  <c r="F31" i="84"/>
  <c r="F38" i="84"/>
  <c r="F35" i="84"/>
  <c r="E38" i="84"/>
  <c r="E33" i="84"/>
  <c r="G40" i="84"/>
  <c r="E39" i="84"/>
  <c r="L8" i="84"/>
  <c r="L12" i="84"/>
  <c r="L18" i="84"/>
  <c r="L15" i="84"/>
  <c r="L14" i="84"/>
  <c r="L13" i="84"/>
  <c r="Q13" i="84"/>
  <c r="F10" i="84"/>
  <c r="P20" i="84"/>
  <c r="Q10" i="84"/>
  <c r="O20" i="84"/>
  <c r="K18" i="84"/>
  <c r="K9" i="84"/>
  <c r="K17" i="84"/>
  <c r="K12" i="84"/>
  <c r="K14" i="84"/>
  <c r="K15" i="84"/>
  <c r="K11" i="84"/>
  <c r="K16" i="84"/>
  <c r="K10" i="84"/>
  <c r="K8" i="84"/>
  <c r="K19" i="84"/>
  <c r="G20" i="84"/>
  <c r="F15" i="84"/>
  <c r="F11" i="84"/>
  <c r="F14" i="84"/>
  <c r="F19" i="84"/>
  <c r="F18" i="84"/>
  <c r="F12" i="84"/>
  <c r="F9" i="84"/>
  <c r="F16" i="84"/>
  <c r="F8" i="84"/>
  <c r="F17" i="84"/>
  <c r="K13" i="84"/>
  <c r="P60" i="84"/>
  <c r="L58" i="84"/>
  <c r="L57" i="84"/>
  <c r="L49" i="84"/>
  <c r="L56" i="84"/>
  <c r="L52" i="84"/>
  <c r="L48" i="84"/>
  <c r="M60" i="84"/>
  <c r="L55" i="84"/>
  <c r="L51" i="84"/>
  <c r="L54" i="84"/>
  <c r="L59" i="84"/>
  <c r="Q53" i="84"/>
  <c r="E16" i="84"/>
  <c r="E12" i="84"/>
  <c r="E8" i="84"/>
  <c r="E15" i="84"/>
  <c r="E11" i="84"/>
  <c r="E17" i="84"/>
  <c r="E9" i="84"/>
  <c r="E19" i="84"/>
  <c r="E18" i="84"/>
  <c r="E14" i="84"/>
  <c r="E10" i="84"/>
  <c r="Q50" i="84"/>
  <c r="O60" i="84"/>
  <c r="K59" i="84"/>
  <c r="K58" i="84"/>
  <c r="K57" i="84"/>
  <c r="K49" i="84"/>
  <c r="K56" i="84"/>
  <c r="K52" i="84"/>
  <c r="K48" i="84"/>
  <c r="K55" i="84"/>
  <c r="K51" i="84"/>
  <c r="K50" i="84"/>
  <c r="K54" i="84"/>
  <c r="K53" i="84"/>
  <c r="K36" i="84"/>
  <c r="K28" i="84"/>
  <c r="K35" i="84"/>
  <c r="K34" i="84"/>
  <c r="K30" i="84"/>
  <c r="K37" i="84"/>
  <c r="O40" i="84"/>
  <c r="K38" i="84"/>
  <c r="K29" i="84"/>
  <c r="K39" i="84"/>
  <c r="E13" i="84"/>
  <c r="E60" i="84" l="1"/>
  <c r="F60" i="84"/>
  <c r="L40" i="84"/>
  <c r="L20" i="84"/>
  <c r="Q40" i="84"/>
  <c r="Q20" i="84"/>
  <c r="K20" i="84"/>
  <c r="K40" i="84"/>
  <c r="K60" i="84"/>
  <c r="Q60" i="84"/>
  <c r="E20" i="84"/>
  <c r="L60" i="84"/>
  <c r="F20" i="84"/>
  <c r="N25" i="70" l="1"/>
  <c r="O25" i="70"/>
  <c r="N26" i="70"/>
  <c r="O26" i="70"/>
  <c r="N27" i="70"/>
  <c r="O27" i="70"/>
  <c r="L25" i="70"/>
  <c r="L26" i="70"/>
  <c r="L27" i="70"/>
  <c r="F25" i="70"/>
  <c r="F26" i="70"/>
  <c r="F27" i="70"/>
  <c r="F60" i="68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L92" i="47"/>
  <c r="L93" i="47"/>
  <c r="F92" i="47"/>
  <c r="F93" i="47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7" i="83"/>
  <c r="O87" i="83"/>
  <c r="N88" i="83"/>
  <c r="O88" i="83"/>
  <c r="N89" i="83"/>
  <c r="O89" i="83"/>
  <c r="N90" i="83"/>
  <c r="O90" i="83"/>
  <c r="N91" i="83"/>
  <c r="O91" i="83"/>
  <c r="L88" i="83"/>
  <c r="L89" i="83"/>
  <c r="L90" i="83"/>
  <c r="L91" i="83"/>
  <c r="F88" i="83"/>
  <c r="F89" i="83"/>
  <c r="F90" i="83"/>
  <c r="F91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89" i="46"/>
  <c r="L90" i="46"/>
  <c r="L91" i="46"/>
  <c r="L92" i="46"/>
  <c r="F88" i="46"/>
  <c r="F89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L87" i="83"/>
  <c r="K87" i="83"/>
  <c r="J87" i="83"/>
  <c r="F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N79" i="83"/>
  <c r="L79" i="83"/>
  <c r="K79" i="83"/>
  <c r="J79" i="83"/>
  <c r="F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L30" i="83"/>
  <c r="K30" i="83"/>
  <c r="F30" i="83"/>
  <c r="E30" i="83"/>
  <c r="D30" i="83"/>
  <c r="O29" i="83"/>
  <c r="N29" i="83"/>
  <c r="L29" i="83"/>
  <c r="K29" i="83"/>
  <c r="F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F83" i="66"/>
  <c r="M15" i="80"/>
  <c r="E38" i="81"/>
  <c r="I67" i="81"/>
  <c r="N55" i="66"/>
  <c r="P91" i="46"/>
  <c r="K62" i="81"/>
  <c r="D33" i="81"/>
  <c r="E96" i="83"/>
  <c r="P88" i="83"/>
  <c r="P82" i="48"/>
  <c r="J62" i="81"/>
  <c r="P27" i="70"/>
  <c r="P83" i="48"/>
  <c r="P79" i="48"/>
  <c r="P30" i="48"/>
  <c r="P91" i="83"/>
  <c r="P87" i="83"/>
  <c r="P92" i="46"/>
  <c r="P88" i="46"/>
  <c r="P94" i="81"/>
  <c r="R16" i="80"/>
  <c r="P96" i="83"/>
  <c r="P89" i="83"/>
  <c r="P20" i="83"/>
  <c r="P93" i="46"/>
  <c r="P89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26" i="70"/>
  <c r="P25" i="70"/>
  <c r="P47" i="66"/>
  <c r="O55" i="66"/>
  <c r="P46" i="66"/>
  <c r="P81" i="48"/>
  <c r="P80" i="48"/>
  <c r="P29" i="48"/>
  <c r="P49" i="47"/>
  <c r="P90" i="83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P79" i="83"/>
  <c r="O95" i="83"/>
  <c r="P5" i="83"/>
  <c r="P37" i="83" s="1"/>
  <c r="P66" i="83" s="1"/>
  <c r="P40" i="83"/>
  <c r="P43" i="83"/>
  <c r="P62" i="83"/>
  <c r="D6" i="83"/>
  <c r="H6" i="83"/>
  <c r="P28" i="83"/>
  <c r="P29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L72" i="70" l="1"/>
  <c r="N72" i="70"/>
  <c r="O72" i="70"/>
  <c r="L73" i="70"/>
  <c r="N73" i="70"/>
  <c r="O73" i="70"/>
  <c r="F72" i="70"/>
  <c r="F73" i="70"/>
  <c r="N19" i="70"/>
  <c r="O19" i="70"/>
  <c r="L20" i="70"/>
  <c r="N20" i="70"/>
  <c r="O20" i="70"/>
  <c r="L21" i="70"/>
  <c r="N21" i="70"/>
  <c r="O21" i="70"/>
  <c r="L22" i="70"/>
  <c r="N22" i="70"/>
  <c r="O22" i="70"/>
  <c r="L23" i="70"/>
  <c r="N23" i="70"/>
  <c r="O23" i="70"/>
  <c r="L24" i="70"/>
  <c r="N24" i="70"/>
  <c r="O24" i="70"/>
  <c r="F19" i="70"/>
  <c r="F20" i="70"/>
  <c r="F21" i="70"/>
  <c r="F22" i="70"/>
  <c r="F23" i="70"/>
  <c r="F24" i="70"/>
  <c r="D62" i="66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73" i="70"/>
  <c r="P23" i="70"/>
  <c r="P20" i="70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72" i="70"/>
  <c r="P24" i="70"/>
  <c r="P21" i="70"/>
  <c r="P19" i="70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22" i="70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C94" i="70"/>
  <c r="F94" i="70" s="1"/>
  <c r="L71" i="70"/>
  <c r="N71" i="70"/>
  <c r="O71" i="70"/>
  <c r="F71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P71" i="70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R14" i="72"/>
  <c r="Q14" i="72"/>
  <c r="O14" i="72"/>
  <c r="N14" i="72"/>
  <c r="M14" i="72"/>
  <c r="I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R10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4" l="1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0" i="72"/>
  <c r="S12" i="72"/>
  <c r="S14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O70" i="70"/>
  <c r="N70" i="70"/>
  <c r="L70" i="70"/>
  <c r="K70" i="70"/>
  <c r="J70" i="70"/>
  <c r="F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I94" i="70" s="1"/>
  <c r="E68" i="70"/>
  <c r="H94" i="70" s="1"/>
  <c r="N94" i="70" s="1"/>
  <c r="N66" i="70"/>
  <c r="J66" i="70"/>
  <c r="H66" i="70"/>
  <c r="D66" i="70"/>
  <c r="O62" i="70"/>
  <c r="N62" i="70"/>
  <c r="L62" i="70"/>
  <c r="F62" i="70"/>
  <c r="I61" i="70"/>
  <c r="H61" i="70"/>
  <c r="K60" i="70"/>
  <c r="J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O83" i="66" s="1"/>
  <c r="H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94" i="70" l="1"/>
  <c r="O94" i="70"/>
  <c r="P94" i="70" s="1"/>
  <c r="F61" i="70"/>
  <c r="N61" i="70"/>
  <c r="O61" i="70"/>
  <c r="E33" i="68"/>
  <c r="F55" i="66"/>
  <c r="L61" i="70"/>
  <c r="L55" i="66"/>
  <c r="D94" i="70"/>
  <c r="D95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70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B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D50" i="2"/>
  <c r="C50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J20" i="2" s="1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C6" i="36"/>
  <c r="K67" i="36" s="1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N37" i="36"/>
  <c r="J37" i="36"/>
  <c r="H37" i="36"/>
  <c r="D37" i="36"/>
  <c r="B37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I20" i="2" l="1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<sst xmlns="http://schemas.openxmlformats.org/spreadsheetml/2006/main" count="2023" uniqueCount="235">
  <si>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</si>
  <si>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</si>
  <si>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</si>
  <si>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</si>
  <si>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</si>
  <si>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</si>
  <si>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</si>
  <si>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</si>
  <si>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</si>
  <si>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</si>
  <si>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</si>
  <si>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</si>
  <si>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</si>
  <si>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</si>
  <si>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</si>
  <si>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</si>
  <si>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</si>
  <si>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</si>
  <si>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</si>
  <si>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</si>
  <si>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</si>
  <si>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</si>
  <si>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</si>
  <si>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</si>
  <si>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</si>
  <si>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</si>
  <si>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</si>
  <si>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</si>
  <si>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</si>
  <si>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</si>
  <si>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</si>
  <si>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</si>
  <si>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</si>
  <si>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</si>
  <si>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</si>
  <si>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</si>
  <si>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</si>
  <si>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</si>
  <si>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</si>
  <si>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</si>
  <si>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</si>
  <si>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</si>
  <si>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</si>
  <si>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</si>
  <si>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</si>
  <si>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</si>
  <si>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</si>
  <si>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</si>
  <si>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</si>
  <si>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</si>
  <si>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</si>
  <si>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</si>
  <si>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</si>
  <si>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</si>
  <si>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</si>
  <si>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</si>
  <si>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</si>
  <si>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</si>
  <si>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</si>
  <si>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</si>
  <si>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</si>
  <si>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</si>
  <si>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</si>
  <si>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</si>
  <si>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</si>
  <si>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</si>
  <si>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</si>
  <si>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</si>
  <si>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</si>
  <si>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</si>
  <si>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</si>
  <si>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</si>
  <si>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</si>
  <si>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</si>
  <si>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</si>
  <si>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</si>
  <si>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</si>
  <si>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</si>
  <si>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</si>
  <si>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</si>
  <si>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</si>
  <si>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</si>
  <si>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</si>
  <si>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</si>
  <si>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</si>
  <si>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</si>
  <si>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</si>
  <si>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</si>
  <si>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</si>
  <si>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</si>
  <si>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</si>
  <si>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</si>
  <si>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</si>
  <si>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</si>
  <si>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</si>
  <si>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</si>
  <si>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</si>
  <si>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</si>
  <si>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</si>
  <si>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</si>
  <si>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</si>
  <si>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</si>
  <si>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</si>
  <si>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</si>
  <si>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</si>
  <si>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</si>
  <si>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</si>
  <si>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</si>
  <si>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</si>
  <si>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</si>
  <si>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</si>
  <si>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</si>
  <si>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</si>
  <si>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</si>
  <si>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</si>
  <si>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</si>
  <si>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</si>
  <si>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</si>
  <si>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</si>
  <si>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</si>
  <si>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</si>
  <si>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</si>
  <si>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</si>
  <si>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</si>
  <si>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</si>
  <si>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</si>
  <si>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</si>
  <si>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</si>
  <si>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</si>
  <si>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</si>
  <si>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D       2022/2021</t>
  </si>
  <si>
    <t>2007/2021</t>
  </si>
  <si>
    <t>2022 /2021</t>
  </si>
  <si>
    <t>Vinho Licoroso com DO / IG</t>
  </si>
  <si>
    <t>Vinho Licoroso sem DO / IG</t>
  </si>
  <si>
    <t>2022 / 2021</t>
  </si>
  <si>
    <t>Evolução das Exportações de Vinho com DO + IG + Vinho (ex-mesa) por Mercado / Acondicionamento</t>
  </si>
  <si>
    <t>2022/2021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</si>
  <si>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</si>
  <si>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</si>
  <si>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</si>
  <si>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</si>
  <si>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</si>
  <si>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</si>
  <si>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</si>
  <si>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</si>
  <si>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</si>
  <si>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</si>
  <si>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</si>
  <si>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2022 - Dados Preliminares</t>
  </si>
  <si>
    <t>Evolução das Exportações de Vinho com DO com Destino a uma Seleção de Mercados</t>
  </si>
  <si>
    <t>2021  - Dados Definitivos - 09-08-2022</t>
  </si>
  <si>
    <t xml:space="preserve">dezembro 2022 versus dezembro 2021 </t>
  </si>
  <si>
    <t>5 - Exportações por Tipo de produto - dezembro 2022 vs dezembro 2021</t>
  </si>
  <si>
    <t>7 - Evolução das Exportações de Vinho (NC 2204) por Mercado / Acondicionamento - dezembro 2022 vs dezembro 2021</t>
  </si>
  <si>
    <t>9 - Evolução das Exportações com Destino a uma Selecção de Mercado - dezembro  2022 vs dezembro 2021</t>
  </si>
  <si>
    <t>jan-dez</t>
  </si>
  <si>
    <t>Exportações por Tipo de Produto - dezembro 2022 vs dezembro 2021</t>
  </si>
  <si>
    <t>Evolução das Exportações de Vinho (NC 2204) por Mercado / Acondicionamento - dezembro 2022 vs dezembro 2021</t>
  </si>
  <si>
    <t>FRANCA</t>
  </si>
  <si>
    <t>E.U.AMERICA</t>
  </si>
  <si>
    <t>REINO UNIDO</t>
  </si>
  <si>
    <t>BRASIL</t>
  </si>
  <si>
    <t>CANADA</t>
  </si>
  <si>
    <t>ALEMANHA</t>
  </si>
  <si>
    <t>ANGOLA</t>
  </si>
  <si>
    <t>PAISES BAIXOS</t>
  </si>
  <si>
    <t>BELGICA</t>
  </si>
  <si>
    <t>SUICA</t>
  </si>
  <si>
    <t>POLONIA</t>
  </si>
  <si>
    <t>SUECIA</t>
  </si>
  <si>
    <t>DINAMARCA</t>
  </si>
  <si>
    <t>ESPANHA</t>
  </si>
  <si>
    <t>NORUEGA</t>
  </si>
  <si>
    <t>PAISES PT N/ DETERM.</t>
  </si>
  <si>
    <t>LUXEMBURGO</t>
  </si>
  <si>
    <t>FEDERAÇÃO RUSSA</t>
  </si>
  <si>
    <t>FINLANDIA</t>
  </si>
  <si>
    <t>ITALIA</t>
  </si>
  <si>
    <t>JAPAO</t>
  </si>
  <si>
    <t>CHINA</t>
  </si>
  <si>
    <t>GUINE BISSAU</t>
  </si>
  <si>
    <t>IRLANDA</t>
  </si>
  <si>
    <t>LETONIA</t>
  </si>
  <si>
    <t>AUSTRIA</t>
  </si>
  <si>
    <t>ROMENIA</t>
  </si>
  <si>
    <t>REP. CHECA</t>
  </si>
  <si>
    <t>LITUANIA</t>
  </si>
  <si>
    <t>ESTONIA</t>
  </si>
  <si>
    <t>REINO UNIDO (IRLANDA DO NORTE)</t>
  </si>
  <si>
    <t>CHIPRE</t>
  </si>
  <si>
    <t>REP. ESLOVACA</t>
  </si>
  <si>
    <t>MALTA</t>
  </si>
  <si>
    <t>COREIA DO SUL</t>
  </si>
  <si>
    <t>MOCAMBIQUE</t>
  </si>
  <si>
    <t>AUSTRALIA</t>
  </si>
  <si>
    <t>S.TOME PRINCIPE</t>
  </si>
  <si>
    <t>MACAU</t>
  </si>
  <si>
    <t>EMIRATOS ARABES</t>
  </si>
  <si>
    <t>COLOMBIA</t>
  </si>
  <si>
    <t>MEXICO</t>
  </si>
  <si>
    <t>CABO VERDE</t>
  </si>
  <si>
    <t>SUAZILANDIA</t>
  </si>
  <si>
    <t>UCRANIA</t>
  </si>
  <si>
    <t>SINGAPURA</t>
  </si>
  <si>
    <t>ISRAEL</t>
  </si>
  <si>
    <t>NOVA ZELANDIA</t>
  </si>
  <si>
    <t>NIGERIA</t>
  </si>
  <si>
    <t>Evolução das Exportações com Destino a uma Seleção de Mercados (NC 2204) - dezembro 2022 vs dezembro 2021</t>
  </si>
  <si>
    <t>ESLOVENIA</t>
  </si>
  <si>
    <t>TAIWAN</t>
  </si>
  <si>
    <t>HONG-KONG</t>
  </si>
  <si>
    <t>TURQUIA</t>
  </si>
  <si>
    <t>HUNGRIA</t>
  </si>
  <si>
    <t>URUGUAI</t>
  </si>
  <si>
    <t>AFRICA DO SUL</t>
  </si>
  <si>
    <t>BULGARIA</t>
  </si>
  <si>
    <t>PARAGUAI</t>
  </si>
  <si>
    <t>ANDORRA</t>
  </si>
  <si>
    <t>VENEZUELA</t>
  </si>
  <si>
    <t>NAMIBIA</t>
  </si>
  <si>
    <t>GRECIA</t>
  </si>
  <si>
    <t>ISLANDIA</t>
  </si>
  <si>
    <t>RUANDA</t>
  </si>
  <si>
    <t>COSTA DO MARFIM</t>
  </si>
  <si>
    <t>SENEGAL</t>
  </si>
  <si>
    <t>MARROCOS</t>
  </si>
  <si>
    <t>FILIPINAS</t>
  </si>
  <si>
    <t>BIELORRUSSIA</t>
  </si>
  <si>
    <t>PROV/ABAST.BORDO PT</t>
  </si>
  <si>
    <t>AZERBAIJAO</t>
  </si>
  <si>
    <t>INDONESIA</t>
  </si>
  <si>
    <t>REP.DOMINICANA</t>
  </si>
  <si>
    <t>CATAR</t>
  </si>
  <si>
    <t>TAILANDIA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</si>
</sst>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8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64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4" fontId="0" fillId="0" borderId="0" xfId="0" applyNumberFormat="1"/>
    <xf numFmtId="0" fontId="17" fillId="0" borderId="0" xfId="0" applyFont="1"/>
    <xf numFmtId="164" fontId="17" fillId="0" borderId="0" xfId="0" applyNumberFormat="1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3" fontId="0" fillId="0" borderId="14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5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4" fontId="0" fillId="0" borderId="24" xfId="0" applyNumberFormat="1" applyBorder="1"/>
    <xf numFmtId="3" fontId="0" fillId="0" borderId="31" xfId="0" applyNumberFormat="1" applyBorder="1"/>
    <xf numFmtId="3" fontId="0" fillId="0" borderId="97" xfId="0" applyNumberFormat="1" applyBorder="1"/>
    <xf numFmtId="3" fontId="0" fillId="0" borderId="35" xfId="0" applyNumberFormat="1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'1'!$B$6:$P$6</c:f>
              <c:numCache>
                <c:formatCode>#,##0</c:formatCode>
                <c:ptCount val="15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'1'!$B$30:$P$30</c:f>
              <c:numCache>
                <c:formatCode>#,##0</c:formatCode>
                <c:ptCount val="15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'1'!$B$32:$P$32</c:f>
              <c:numCache>
                <c:formatCode>#,##0</c:formatCode>
                <c:ptCount val="15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'1'!$B$8:$P$8</c:f>
              <c:numCache>
                <c:formatCode>#,##0</c:formatCode>
                <c:ptCount val="15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'1'!$B$10:$P$10</c:f>
              <c:numCache>
                <c:formatCode>#,##0</c:formatCode>
                <c:ptCount val="15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'1'!$B$17:$P$17</c:f>
              <c:numCache>
                <c:formatCode>#,##0</c:formatCode>
                <c:ptCount val="15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'1'!$B$19:$P$19</c:f>
              <c:numCache>
                <c:formatCode>#,##0</c:formatCode>
                <c:ptCount val="15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'1'!$B$21:$P$21</c:f>
              <c:numCache>
                <c:formatCode>#,##0</c:formatCode>
                <c:ptCount val="15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'1'!$B$28:$P$28</c:f>
              <c:numCache>
                <c:formatCode>#,##0</c:formatCode>
                <c:ptCount val="15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5</xdr:row>
      <xdr:rowOff>76200</xdr:rowOff>
    </xdr:from>
    <xdr:to>
      <xdr:col>17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</xdr:colOff>
      <xdr:row>7</xdr:row>
      <xdr:rowOff>0</xdr:rowOff>
    </xdr:from>
    <xdr:to>
      <xdr:col>17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76200</xdr:colOff>
      <xdr:row>9</xdr:row>
      <xdr:rowOff>0</xdr:rowOff>
    </xdr:from>
    <xdr:to>
      <xdr:col>17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16</xdr:row>
      <xdr:rowOff>28575</xdr:rowOff>
    </xdr:from>
    <xdr:to>
      <xdr:col>16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18</xdr:row>
      <xdr:rowOff>76200</xdr:rowOff>
    </xdr:from>
    <xdr:to>
      <xdr:col>16</xdr:col>
      <xdr:colOff>1219200</xdr:colOff>
      <xdr:row>19</xdr:row>
      <xdr:rowOff>200025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16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47625</xdr:colOff>
      <xdr:row>27</xdr:row>
      <xdr:rowOff>104775</xdr:rowOff>
    </xdr:from>
    <xdr:to>
      <xdr:col>17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47625</xdr:colOff>
      <xdr:row>28</xdr:row>
      <xdr:rowOff>352424</xdr:rowOff>
    </xdr:from>
    <xdr:to>
      <xdr:col>17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57150</xdr:colOff>
      <xdr:row>31</xdr:row>
      <xdr:rowOff>95250</xdr:rowOff>
    </xdr:from>
    <xdr:to>
      <xdr:col>17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abSelected="1" zoomScaleNormal="100" workbookViewId="0">
      <selection activeCell="B27" sqref="B27"/>
    </sheetView>
  </sheetViews>
  <sheetFormatPr defaultRowHeight="15" x14ac:dyDescent="0.25"/>
  <cols>
    <col min="1" max="1" width="3.140625" customWidth="1"/>
  </cols>
  <sheetData>
    <row r="2" spans="2:11" ht="15.75" x14ac:dyDescent="0.25">
      <c r="E2" s="305" t="s">
        <v>25</v>
      </c>
      <c r="F2" s="305"/>
      <c r="G2" s="305"/>
      <c r="H2" s="305"/>
      <c r="I2" s="305"/>
      <c r="J2" s="305"/>
      <c r="K2" s="305"/>
    </row>
    <row r="3" spans="2:11" ht="15.75" x14ac:dyDescent="0.25">
      <c r="E3" s="305" t="s">
        <v>152</v>
      </c>
      <c r="F3" s="305"/>
      <c r="G3" s="305"/>
      <c r="H3" s="305"/>
      <c r="I3" s="305"/>
      <c r="J3" s="305"/>
      <c r="K3" s="305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153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154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155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13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7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135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 / 2021</v>
      </c>
      <c r="N5" s="350" t="str">
        <f>B5</f>
        <v>jan-dez</v>
      </c>
      <c r="O5" s="348"/>
      <c r="P5" s="131" t="str">
        <f>L5</f>
        <v>2022 / 2021</v>
      </c>
    </row>
    <row r="6" spans="1:17" ht="19.5" customHeight="1" thickBot="1" x14ac:dyDescent="0.3">
      <c r="A6" s="358"/>
      <c r="B6" s="99">
        <v>2021</v>
      </c>
      <c r="C6" s="134">
        <v>2022</v>
      </c>
      <c r="D6" s="99">
        <f>B6</f>
        <v>2021</v>
      </c>
      <c r="E6" s="134">
        <f>C6</f>
        <v>2022</v>
      </c>
      <c r="F6" s="131" t="s">
        <v>1</v>
      </c>
      <c r="H6" s="25">
        <f>B6</f>
        <v>2021</v>
      </c>
      <c r="I6" s="134">
        <f>C6</f>
        <v>2022</v>
      </c>
      <c r="J6" s="99">
        <f>B6</f>
        <v>2021</v>
      </c>
      <c r="K6" s="134">
        <f>C6</f>
        <v>2022</v>
      </c>
      <c r="L6" s="260">
        <v>1000</v>
      </c>
      <c r="N6" s="25">
        <f>B6</f>
        <v>2021</v>
      </c>
      <c r="O6" s="134">
        <f>C6</f>
        <v>2022</v>
      </c>
      <c r="P6" s="132"/>
    </row>
    <row r="7" spans="1:17" ht="20.100000000000001" customHeight="1" x14ac:dyDescent="0.25">
      <c r="A7" s="8" t="s">
        <v>159</v>
      </c>
      <c r="B7" s="19">
        <v>419699.3700000004</v>
      </c>
      <c r="C7" s="147">
        <v>399069.97000000003</v>
      </c>
      <c r="D7" s="214">
        <f>B7/$B$33</f>
        <v>0.12764479530896139</v>
      </c>
      <c r="E7" s="246">
        <f>C7/$C$33</f>
        <v>0.12183065496778053</v>
      </c>
      <c r="F7" s="52">
        <f>(C7-B7)/B7</f>
        <v>-4.9152801921052092E-2</v>
      </c>
      <c r="H7" s="19">
        <v>115202.61900000002</v>
      </c>
      <c r="I7" s="147">
        <v>111521.57000000008</v>
      </c>
      <c r="J7" s="214">
        <f t="shared" ref="J7:J32" si="0">H7/$H$33</f>
        <v>0.12421609256841162</v>
      </c>
      <c r="K7" s="246">
        <f>I7/$I$33</f>
        <v>0.11844930779494312</v>
      </c>
      <c r="L7" s="52">
        <f>(I7-H7)/H7</f>
        <v>-3.19528239197404E-2</v>
      </c>
      <c r="N7" s="40">
        <f t="shared" ref="N7:N33" si="1">(H7/B7)*10</f>
        <v>2.7448842489327516</v>
      </c>
      <c r="O7" s="149">
        <f t="shared" ref="O7:O33" si="2">(I7/C7)*10</f>
        <v>2.7945367575515663</v>
      </c>
      <c r="P7" s="52">
        <f>(O7-N7)/N7</f>
        <v>1.8089108361534816E-2</v>
      </c>
      <c r="Q7" s="2"/>
    </row>
    <row r="8" spans="1:17" ht="20.100000000000001" customHeight="1" x14ac:dyDescent="0.25">
      <c r="A8" s="8" t="s">
        <v>160</v>
      </c>
      <c r="B8" s="19">
        <v>274917.42</v>
      </c>
      <c r="C8" s="140">
        <v>247441.33999999971</v>
      </c>
      <c r="D8" s="214">
        <f t="shared" ref="D8:D32" si="3">B8/$B$33</f>
        <v>8.3611699971738659E-2</v>
      </c>
      <c r="E8" s="215">
        <f t="shared" ref="E8:E32" si="4">C8/$C$33</f>
        <v>7.554048859728843E-2</v>
      </c>
      <c r="F8" s="52">
        <f t="shared" ref="F8:F33" si="5">(C8-B8)/B8</f>
        <v>-9.994303016520481E-2</v>
      </c>
      <c r="H8" s="19">
        <v>104305.17600000004</v>
      </c>
      <c r="I8" s="140">
        <v>105989.01500000001</v>
      </c>
      <c r="J8" s="214">
        <f t="shared" si="0"/>
        <v>0.11246603167398884</v>
      </c>
      <c r="K8" s="215">
        <f t="shared" ref="K8:K32" si="6">I8/$I$33</f>
        <v>0.11257306959198866</v>
      </c>
      <c r="L8" s="52">
        <f t="shared" ref="L8:L33" si="7">(I8-H8)/H8</f>
        <v>1.6143388703931408E-2</v>
      </c>
      <c r="N8" s="40">
        <f t="shared" si="1"/>
        <v>3.7940548110774515</v>
      </c>
      <c r="O8" s="143">
        <f t="shared" si="2"/>
        <v>4.283399653428976</v>
      </c>
      <c r="P8" s="52">
        <f t="shared" ref="P8:P33" si="8">(O8-N8)/N8</f>
        <v>0.12897674565027129</v>
      </c>
      <c r="Q8" s="2"/>
    </row>
    <row r="9" spans="1:17" ht="20.100000000000001" customHeight="1" x14ac:dyDescent="0.25">
      <c r="A9" s="8" t="s">
        <v>161</v>
      </c>
      <c r="B9" s="19">
        <v>268867.84999999992</v>
      </c>
      <c r="C9" s="140">
        <v>234257.97999999998</v>
      </c>
      <c r="D9" s="214">
        <f t="shared" si="3"/>
        <v>8.1771820811669296E-2</v>
      </c>
      <c r="E9" s="215">
        <f t="shared" si="4"/>
        <v>7.1515787406477183E-2</v>
      </c>
      <c r="F9" s="52">
        <f t="shared" si="5"/>
        <v>-0.12872446445344785</v>
      </c>
      <c r="H9" s="19">
        <v>96017.545000000027</v>
      </c>
      <c r="I9" s="140">
        <v>83849.50099999996</v>
      </c>
      <c r="J9" s="214">
        <f t="shared" si="0"/>
        <v>0.10352997493843114</v>
      </c>
      <c r="K9" s="215">
        <f t="shared" si="6"/>
        <v>8.9058245435402125E-2</v>
      </c>
      <c r="L9" s="52">
        <f t="shared" si="7"/>
        <v>-0.12672729759962165</v>
      </c>
      <c r="N9" s="40">
        <f t="shared" si="1"/>
        <v>3.5711798565726642</v>
      </c>
      <c r="O9" s="143">
        <f t="shared" si="2"/>
        <v>3.579365834196981</v>
      </c>
      <c r="P9" s="52">
        <f t="shared" si="8"/>
        <v>2.2922333663062755E-3</v>
      </c>
      <c r="Q9" s="2"/>
    </row>
    <row r="10" spans="1:17" ht="20.100000000000001" customHeight="1" x14ac:dyDescent="0.25">
      <c r="A10" s="8" t="s">
        <v>162</v>
      </c>
      <c r="B10" s="19">
        <v>266662.87999999983</v>
      </c>
      <c r="C10" s="140">
        <v>237661.32000000009</v>
      </c>
      <c r="D10" s="214">
        <f t="shared" si="3"/>
        <v>8.110121474353911E-2</v>
      </c>
      <c r="E10" s="215">
        <f t="shared" si="4"/>
        <v>7.2554780997696439E-2</v>
      </c>
      <c r="F10" s="52">
        <f t="shared" si="5"/>
        <v>-0.10875739435499891</v>
      </c>
      <c r="H10" s="19">
        <v>73608.132999999987</v>
      </c>
      <c r="I10" s="140">
        <v>71022.093000000023</v>
      </c>
      <c r="J10" s="214">
        <f t="shared" si="0"/>
        <v>7.936724652515019E-2</v>
      </c>
      <c r="K10" s="215">
        <f t="shared" si="6"/>
        <v>7.5433996795400846E-2</v>
      </c>
      <c r="L10" s="52">
        <f t="shared" si="7"/>
        <v>-3.5132530803355183E-2</v>
      </c>
      <c r="N10" s="40">
        <f t="shared" si="1"/>
        <v>2.7603441843874195</v>
      </c>
      <c r="O10" s="143">
        <f t="shared" si="2"/>
        <v>2.988374086283792</v>
      </c>
      <c r="P10" s="52">
        <f t="shared" si="8"/>
        <v>8.2609227931109364E-2</v>
      </c>
      <c r="Q10" s="2"/>
    </row>
    <row r="11" spans="1:17" ht="20.100000000000001" customHeight="1" x14ac:dyDescent="0.25">
      <c r="A11" s="8" t="s">
        <v>163</v>
      </c>
      <c r="B11" s="19">
        <v>131519.60999999999</v>
      </c>
      <c r="C11" s="140">
        <v>124222.5100000001</v>
      </c>
      <c r="D11" s="214">
        <f t="shared" si="3"/>
        <v>3.9999568494859576E-2</v>
      </c>
      <c r="E11" s="215">
        <f t="shared" si="4"/>
        <v>3.7923449251372331E-2</v>
      </c>
      <c r="F11" s="52">
        <f t="shared" si="5"/>
        <v>-5.5482980826964817E-2</v>
      </c>
      <c r="H11" s="19">
        <v>50485.295999999988</v>
      </c>
      <c r="I11" s="140">
        <v>51906.685000000019</v>
      </c>
      <c r="J11" s="214">
        <f t="shared" si="0"/>
        <v>5.4435274611939671E-2</v>
      </c>
      <c r="K11" s="215">
        <f t="shared" si="6"/>
        <v>5.51311365880175E-2</v>
      </c>
      <c r="L11" s="52">
        <f t="shared" si="7"/>
        <v>2.815451453429197E-2</v>
      </c>
      <c r="N11" s="40">
        <f t="shared" si="1"/>
        <v>3.8386135725311221</v>
      </c>
      <c r="O11" s="143">
        <f t="shared" si="2"/>
        <v>4.1785248905371484</v>
      </c>
      <c r="P11" s="52">
        <f t="shared" si="8"/>
        <v>8.855054346663345E-2</v>
      </c>
      <c r="Q11" s="2"/>
    </row>
    <row r="12" spans="1:17" ht="20.100000000000001" customHeight="1" x14ac:dyDescent="0.25">
      <c r="A12" s="8" t="s">
        <v>164</v>
      </c>
      <c r="B12" s="19">
        <v>215033.39000000004</v>
      </c>
      <c r="C12" s="140">
        <v>210325.91000000009</v>
      </c>
      <c r="D12" s="214">
        <f t="shared" si="3"/>
        <v>6.5398937937748258E-2</v>
      </c>
      <c r="E12" s="215">
        <f t="shared" si="4"/>
        <v>6.4209650683549224E-2</v>
      </c>
      <c r="F12" s="52">
        <f t="shared" si="5"/>
        <v>-2.1891855957811721E-2</v>
      </c>
      <c r="H12" s="19">
        <v>53839.433000000026</v>
      </c>
      <c r="I12" s="140">
        <v>50171.504000000001</v>
      </c>
      <c r="J12" s="214">
        <f t="shared" si="0"/>
        <v>5.8051839892275345E-2</v>
      </c>
      <c r="K12" s="215">
        <f t="shared" si="6"/>
        <v>5.3288165866309231E-2</v>
      </c>
      <c r="L12" s="52">
        <f t="shared" si="7"/>
        <v>-6.8127184771801436E-2</v>
      </c>
      <c r="N12" s="40">
        <f t="shared" si="1"/>
        <v>2.5037708329855195</v>
      </c>
      <c r="O12" s="143">
        <f t="shared" si="2"/>
        <v>2.3854171842166276</v>
      </c>
      <c r="P12" s="52">
        <f t="shared" si="8"/>
        <v>-4.7270160355596877E-2</v>
      </c>
      <c r="Q12" s="2"/>
    </row>
    <row r="13" spans="1:17" ht="20.100000000000001" customHeight="1" x14ac:dyDescent="0.25">
      <c r="A13" s="8" t="s">
        <v>165</v>
      </c>
      <c r="B13" s="19">
        <v>201964.36999999985</v>
      </c>
      <c r="C13" s="140">
        <v>339509.52999999974</v>
      </c>
      <c r="D13" s="214">
        <f t="shared" si="3"/>
        <v>6.1424206255904786E-2</v>
      </c>
      <c r="E13" s="215">
        <f t="shared" si="4"/>
        <v>0.10364765960140598</v>
      </c>
      <c r="F13" s="52">
        <f t="shared" si="5"/>
        <v>0.68103675910755934</v>
      </c>
      <c r="H13" s="19">
        <v>24172.424000000021</v>
      </c>
      <c r="I13" s="140">
        <v>49237.879999999961</v>
      </c>
      <c r="J13" s="214">
        <f t="shared" si="0"/>
        <v>2.6063678788299918E-2</v>
      </c>
      <c r="K13" s="215">
        <f t="shared" si="6"/>
        <v>5.2296544993856033E-2</v>
      </c>
      <c r="L13" s="52">
        <f t="shared" si="7"/>
        <v>1.0369442468823118</v>
      </c>
      <c r="N13" s="40">
        <f t="shared" si="1"/>
        <v>1.1968657639958988</v>
      </c>
      <c r="O13" s="143">
        <f t="shared" si="2"/>
        <v>1.4502650337974312</v>
      </c>
      <c r="P13" s="52">
        <f t="shared" si="8"/>
        <v>0.21171903936455205</v>
      </c>
      <c r="Q13" s="2"/>
    </row>
    <row r="14" spans="1:17" ht="20.100000000000001" customHeight="1" x14ac:dyDescent="0.25">
      <c r="A14" s="8" t="s">
        <v>166</v>
      </c>
      <c r="B14" s="19">
        <v>139467.5</v>
      </c>
      <c r="C14" s="140">
        <v>140535.02999999988</v>
      </c>
      <c r="D14" s="214">
        <f t="shared" si="3"/>
        <v>4.2416791070600257E-2</v>
      </c>
      <c r="E14" s="215">
        <f t="shared" si="4"/>
        <v>4.2903440594181191E-2</v>
      </c>
      <c r="F14" s="52">
        <f t="shared" si="5"/>
        <v>7.6543280692626054E-3</v>
      </c>
      <c r="H14" s="19">
        <v>51665.053999999989</v>
      </c>
      <c r="I14" s="140">
        <v>49192.457000000017</v>
      </c>
      <c r="J14" s="214">
        <f t="shared" si="0"/>
        <v>5.5707337089410988E-2</v>
      </c>
      <c r="K14" s="215">
        <f t="shared" si="6"/>
        <v>5.2248300309819001E-2</v>
      </c>
      <c r="L14" s="52">
        <f t="shared" si="7"/>
        <v>-4.7858209922706611E-2</v>
      </c>
      <c r="N14" s="40">
        <f t="shared" si="1"/>
        <v>3.7044511445318795</v>
      </c>
      <c r="O14" s="143">
        <f t="shared" si="2"/>
        <v>3.5003697654599044</v>
      </c>
      <c r="P14" s="52">
        <f t="shared" si="8"/>
        <v>-5.5090854517873322E-2</v>
      </c>
      <c r="Q14" s="2"/>
    </row>
    <row r="15" spans="1:17" ht="20.100000000000001" customHeight="1" x14ac:dyDescent="0.25">
      <c r="A15" s="8" t="s">
        <v>167</v>
      </c>
      <c r="B15" s="19">
        <v>136816.99999999994</v>
      </c>
      <c r="C15" s="140">
        <v>139402.39999999991</v>
      </c>
      <c r="D15" s="214">
        <f t="shared" si="3"/>
        <v>4.161068423759165E-2</v>
      </c>
      <c r="E15" s="215">
        <f t="shared" si="4"/>
        <v>4.255766400082802E-2</v>
      </c>
      <c r="F15" s="52">
        <f t="shared" si="5"/>
        <v>1.8896774523633513E-2</v>
      </c>
      <c r="H15" s="19">
        <v>48355.213000000018</v>
      </c>
      <c r="I15" s="140">
        <v>48685.763999999974</v>
      </c>
      <c r="J15" s="214">
        <f t="shared" si="0"/>
        <v>5.2138533536058435E-2</v>
      </c>
      <c r="K15" s="215">
        <f t="shared" si="6"/>
        <v>5.1710131459483159E-2</v>
      </c>
      <c r="L15" s="52">
        <f t="shared" si="7"/>
        <v>6.8358917165757434E-3</v>
      </c>
      <c r="N15" s="40">
        <f t="shared" si="1"/>
        <v>3.5342985886256848</v>
      </c>
      <c r="O15" s="143">
        <f t="shared" si="2"/>
        <v>3.4924623966301875</v>
      </c>
      <c r="P15" s="52">
        <f t="shared" si="8"/>
        <v>-1.1837197946471553E-2</v>
      </c>
      <c r="Q15" s="2"/>
    </row>
    <row r="16" spans="1:17" ht="20.100000000000001" customHeight="1" x14ac:dyDescent="0.25">
      <c r="A16" s="8" t="s">
        <v>168</v>
      </c>
      <c r="B16" s="19">
        <v>108313.71</v>
      </c>
      <c r="C16" s="140">
        <v>97178.640000000058</v>
      </c>
      <c r="D16" s="214">
        <f t="shared" si="3"/>
        <v>3.2941868228451694E-2</v>
      </c>
      <c r="E16" s="215">
        <f t="shared" si="4"/>
        <v>2.9667322149241553E-2</v>
      </c>
      <c r="F16" s="52">
        <f t="shared" si="5"/>
        <v>-0.10280388327571781</v>
      </c>
      <c r="H16" s="19">
        <v>35887.953000000052</v>
      </c>
      <c r="I16" s="140">
        <v>34300.371999999967</v>
      </c>
      <c r="J16" s="214">
        <f t="shared" si="0"/>
        <v>3.869583287805993E-2</v>
      </c>
      <c r="K16" s="215">
        <f t="shared" si="6"/>
        <v>3.6431116603801772E-2</v>
      </c>
      <c r="L16" s="52">
        <f t="shared" si="7"/>
        <v>-4.4237156685979925E-2</v>
      </c>
      <c r="N16" s="40">
        <f t="shared" si="1"/>
        <v>3.313334295353751</v>
      </c>
      <c r="O16" s="143">
        <f t="shared" si="2"/>
        <v>3.5296205009660504</v>
      </c>
      <c r="P16" s="52">
        <f t="shared" si="8"/>
        <v>6.5277507891550499E-2</v>
      </c>
      <c r="Q16" s="2"/>
    </row>
    <row r="17" spans="1:17" ht="20.100000000000001" customHeight="1" x14ac:dyDescent="0.25">
      <c r="A17" s="8" t="s">
        <v>169</v>
      </c>
      <c r="B17" s="19">
        <v>138520.06000000008</v>
      </c>
      <c r="C17" s="140">
        <v>148149.06000000003</v>
      </c>
      <c r="D17" s="214">
        <f t="shared" si="3"/>
        <v>4.2128642473027882E-2</v>
      </c>
      <c r="E17" s="215">
        <f t="shared" si="4"/>
        <v>4.522790079308904E-2</v>
      </c>
      <c r="F17" s="52">
        <f t="shared" si="5"/>
        <v>6.9513397554115522E-2</v>
      </c>
      <c r="H17" s="19">
        <v>31206.54</v>
      </c>
      <c r="I17" s="140">
        <v>33283.618000000002</v>
      </c>
      <c r="J17" s="214">
        <f t="shared" si="0"/>
        <v>3.3648145285480359E-2</v>
      </c>
      <c r="K17" s="215">
        <f t="shared" si="6"/>
        <v>3.5351201682430639E-2</v>
      </c>
      <c r="L17" s="52">
        <f t="shared" si="7"/>
        <v>6.6559061017338078E-2</v>
      </c>
      <c r="N17" s="40">
        <f t="shared" si="1"/>
        <v>2.252853485625113</v>
      </c>
      <c r="O17" s="143">
        <f t="shared" si="2"/>
        <v>2.2466303869899678</v>
      </c>
      <c r="P17" s="52">
        <f t="shared" si="8"/>
        <v>-2.7623183996887801E-3</v>
      </c>
      <c r="Q17" s="2"/>
    </row>
    <row r="18" spans="1:17" ht="20.100000000000001" customHeight="1" x14ac:dyDescent="0.25">
      <c r="A18" s="8" t="s">
        <v>170</v>
      </c>
      <c r="B18" s="19">
        <v>118665.91</v>
      </c>
      <c r="C18" s="140">
        <v>103860.51000000002</v>
      </c>
      <c r="D18" s="214">
        <f t="shared" si="3"/>
        <v>3.6090322918763539E-2</v>
      </c>
      <c r="E18" s="215">
        <f t="shared" si="4"/>
        <v>3.1707206529691327E-2</v>
      </c>
      <c r="F18" s="52">
        <f t="shared" si="5"/>
        <v>-0.1247654022962448</v>
      </c>
      <c r="H18" s="19">
        <v>28453.178000000007</v>
      </c>
      <c r="I18" s="140">
        <v>25631.982000000015</v>
      </c>
      <c r="J18" s="214">
        <f t="shared" si="0"/>
        <v>3.067935974887423E-2</v>
      </c>
      <c r="K18" s="215">
        <f t="shared" si="6"/>
        <v>2.7224244828264531E-2</v>
      </c>
      <c r="L18" s="52">
        <f t="shared" si="7"/>
        <v>-9.9152228267787593E-2</v>
      </c>
      <c r="N18" s="40">
        <f t="shared" si="1"/>
        <v>2.3977550081569348</v>
      </c>
      <c r="O18" s="143">
        <f t="shared" si="2"/>
        <v>2.4679237565846739</v>
      </c>
      <c r="P18" s="52">
        <f t="shared" si="8"/>
        <v>2.9264352775421887E-2</v>
      </c>
      <c r="Q18" s="2"/>
    </row>
    <row r="19" spans="1:17" ht="20.100000000000001" customHeight="1" x14ac:dyDescent="0.25">
      <c r="A19" s="8" t="s">
        <v>171</v>
      </c>
      <c r="B19" s="19">
        <v>39499.800000000039</v>
      </c>
      <c r="C19" s="140">
        <v>42307.250000000036</v>
      </c>
      <c r="D19" s="214">
        <f t="shared" si="3"/>
        <v>1.2013227195801874E-2</v>
      </c>
      <c r="E19" s="215">
        <f t="shared" si="4"/>
        <v>1.291583021740683E-2</v>
      </c>
      <c r="F19" s="52">
        <f t="shared" si="5"/>
        <v>7.1075043417941214E-2</v>
      </c>
      <c r="H19" s="19">
        <v>22958.066999999992</v>
      </c>
      <c r="I19" s="140">
        <v>22434.863000000001</v>
      </c>
      <c r="J19" s="214">
        <f t="shared" si="0"/>
        <v>2.475431027886436E-2</v>
      </c>
      <c r="K19" s="215">
        <f t="shared" si="6"/>
        <v>2.3828520283783478E-2</v>
      </c>
      <c r="L19" s="52">
        <f t="shared" si="7"/>
        <v>-2.2789549311794884E-2</v>
      </c>
      <c r="N19" s="40">
        <f t="shared" si="1"/>
        <v>5.8121982896115849</v>
      </c>
      <c r="O19" s="143">
        <f t="shared" si="2"/>
        <v>5.3028412387947652</v>
      </c>
      <c r="P19" s="52">
        <f t="shared" si="8"/>
        <v>-8.7635869500050867E-2</v>
      </c>
      <c r="Q19" s="2"/>
    </row>
    <row r="20" spans="1:17" ht="20.100000000000001" customHeight="1" x14ac:dyDescent="0.25">
      <c r="A20" s="8" t="s">
        <v>172</v>
      </c>
      <c r="B20" s="19">
        <v>93173.619999999966</v>
      </c>
      <c r="C20" s="140">
        <v>103941.99999999997</v>
      </c>
      <c r="D20" s="214">
        <f t="shared" si="3"/>
        <v>2.8337254004205285E-2</v>
      </c>
      <c r="E20" s="215">
        <f t="shared" si="4"/>
        <v>3.1732084322608989E-2</v>
      </c>
      <c r="F20" s="52">
        <f t="shared" si="5"/>
        <v>0.11557327063175186</v>
      </c>
      <c r="H20" s="19">
        <v>20506.356999999996</v>
      </c>
      <c r="I20" s="140">
        <v>21345.858999999993</v>
      </c>
      <c r="J20" s="214">
        <f t="shared" si="0"/>
        <v>2.211077804882973E-2</v>
      </c>
      <c r="K20" s="215">
        <f t="shared" si="6"/>
        <v>2.267186718083734E-2</v>
      </c>
      <c r="L20" s="52">
        <f t="shared" si="7"/>
        <v>4.0938622106305715E-2</v>
      </c>
      <c r="N20" s="40">
        <f t="shared" si="1"/>
        <v>2.2008758487649192</v>
      </c>
      <c r="O20" s="143">
        <f t="shared" si="2"/>
        <v>2.0536317369302108</v>
      </c>
      <c r="P20" s="52">
        <f t="shared" si="8"/>
        <v>-6.6902506980272572E-2</v>
      </c>
      <c r="Q20" s="2"/>
    </row>
    <row r="21" spans="1:17" ht="20.100000000000001" customHeight="1" x14ac:dyDescent="0.25">
      <c r="A21" s="8" t="s">
        <v>173</v>
      </c>
      <c r="B21" s="19">
        <v>51350.390000000007</v>
      </c>
      <c r="C21" s="140">
        <v>39085.92000000002</v>
      </c>
      <c r="D21" s="214">
        <f t="shared" si="3"/>
        <v>1.5617393041560516E-2</v>
      </c>
      <c r="E21" s="215">
        <f t="shared" si="4"/>
        <v>1.1932401813191492E-2</v>
      </c>
      <c r="F21" s="52">
        <f t="shared" si="5"/>
        <v>-0.23883888710484935</v>
      </c>
      <c r="H21" s="19">
        <v>14322.458999999993</v>
      </c>
      <c r="I21" s="140">
        <v>12049.83</v>
      </c>
      <c r="J21" s="214">
        <f t="shared" si="0"/>
        <v>1.5443050760428277E-2</v>
      </c>
      <c r="K21" s="215">
        <f t="shared" si="6"/>
        <v>1.2798367370067856E-2</v>
      </c>
      <c r="L21" s="52">
        <f t="shared" si="7"/>
        <v>-0.15867589497026974</v>
      </c>
      <c r="N21" s="40">
        <f t="shared" si="1"/>
        <v>2.7891626529029265</v>
      </c>
      <c r="O21" s="143">
        <f t="shared" si="2"/>
        <v>3.0829081162730705</v>
      </c>
      <c r="P21" s="52">
        <f t="shared" si="8"/>
        <v>0.10531672043737472</v>
      </c>
      <c r="Q21" s="2"/>
    </row>
    <row r="22" spans="1:17" ht="20.100000000000001" customHeight="1" x14ac:dyDescent="0.25">
      <c r="A22" s="8" t="s">
        <v>174</v>
      </c>
      <c r="B22" s="19">
        <v>1838.2899999999995</v>
      </c>
      <c r="C22" s="140">
        <v>5097.8800000000028</v>
      </c>
      <c r="D22" s="214">
        <f t="shared" si="3"/>
        <v>5.59086259215758E-4</v>
      </c>
      <c r="E22" s="215">
        <f t="shared" si="4"/>
        <v>1.5563136944309523E-3</v>
      </c>
      <c r="F22" s="52">
        <f t="shared" si="5"/>
        <v>1.773164190633689</v>
      </c>
      <c r="H22" s="19">
        <v>4244.5070000000023</v>
      </c>
      <c r="I22" s="140">
        <v>11796.519000000004</v>
      </c>
      <c r="J22" s="214">
        <f t="shared" si="0"/>
        <v>4.5765979887946069E-3</v>
      </c>
      <c r="K22" s="215">
        <f t="shared" si="6"/>
        <v>1.2529320650165649E-2</v>
      </c>
      <c r="L22" s="52">
        <f t="shared" si="7"/>
        <v>1.7792436200482169</v>
      </c>
      <c r="N22" s="40">
        <f t="shared" si="1"/>
        <v>23.089430938535287</v>
      </c>
      <c r="O22" s="143">
        <f t="shared" si="2"/>
        <v>23.140048412281182</v>
      </c>
      <c r="P22" s="52">
        <f t="shared" si="8"/>
        <v>2.1922356545139637E-3</v>
      </c>
      <c r="Q22" s="2"/>
    </row>
    <row r="23" spans="1:17" ht="20.100000000000001" customHeight="1" x14ac:dyDescent="0.25">
      <c r="A23" s="8" t="s">
        <v>175</v>
      </c>
      <c r="B23" s="19">
        <v>48923.049999999945</v>
      </c>
      <c r="C23" s="140">
        <v>47252.759999999966</v>
      </c>
      <c r="D23" s="214">
        <f t="shared" si="3"/>
        <v>1.4879156723871351E-2</v>
      </c>
      <c r="E23" s="215">
        <f t="shared" si="4"/>
        <v>1.4425627415250856E-2</v>
      </c>
      <c r="F23" s="52">
        <f t="shared" si="5"/>
        <v>-3.414116658711959E-2</v>
      </c>
      <c r="H23" s="19">
        <v>11494.906999999999</v>
      </c>
      <c r="I23" s="140">
        <v>11272.320000000009</v>
      </c>
      <c r="J23" s="214">
        <f t="shared" si="0"/>
        <v>1.2394270584918581E-2</v>
      </c>
      <c r="K23" s="215">
        <f t="shared" si="6"/>
        <v>1.1972558324305273E-2</v>
      </c>
      <c r="L23" s="52">
        <f t="shared" si="7"/>
        <v>-1.9363967016000256E-2</v>
      </c>
      <c r="N23" s="40">
        <f t="shared" si="1"/>
        <v>2.3495892018179596</v>
      </c>
      <c r="O23" s="143">
        <f t="shared" si="2"/>
        <v>2.3855368448319245</v>
      </c>
      <c r="P23" s="52">
        <f t="shared" si="8"/>
        <v>1.5299543846282133E-2</v>
      </c>
      <c r="Q23" s="2"/>
    </row>
    <row r="24" spans="1:17" ht="20.100000000000001" customHeight="1" x14ac:dyDescent="0.25">
      <c r="A24" s="8" t="s">
        <v>176</v>
      </c>
      <c r="B24" s="19">
        <v>45554.339999999982</v>
      </c>
      <c r="C24" s="140">
        <v>46972.520000000004</v>
      </c>
      <c r="D24" s="214">
        <f t="shared" si="3"/>
        <v>1.3854617901224928E-2</v>
      </c>
      <c r="E24" s="215">
        <f t="shared" si="4"/>
        <v>1.4340073940134285E-2</v>
      </c>
      <c r="F24" s="52">
        <f t="shared" si="5"/>
        <v>3.1131611170308309E-2</v>
      </c>
      <c r="H24" s="19">
        <v>10959.588000000003</v>
      </c>
      <c r="I24" s="140">
        <v>10705.898999999998</v>
      </c>
      <c r="J24" s="214">
        <f t="shared" si="0"/>
        <v>1.1817068130366494E-2</v>
      </c>
      <c r="K24" s="215">
        <f t="shared" si="6"/>
        <v>1.1370951161040617E-2</v>
      </c>
      <c r="L24" s="52">
        <f t="shared" si="7"/>
        <v>-2.3147676719234855E-2</v>
      </c>
      <c r="N24" s="40">
        <f t="shared" si="1"/>
        <v>2.4058274140290492</v>
      </c>
      <c r="O24" s="143">
        <f t="shared" si="2"/>
        <v>2.2791834459807561</v>
      </c>
      <c r="P24" s="52">
        <f t="shared" si="8"/>
        <v>-5.2640504181553888E-2</v>
      </c>
      <c r="Q24" s="2"/>
    </row>
    <row r="25" spans="1:17" ht="20.100000000000001" customHeight="1" x14ac:dyDescent="0.25">
      <c r="A25" s="8" t="s">
        <v>177</v>
      </c>
      <c r="B25" s="19">
        <v>43632.099999999984</v>
      </c>
      <c r="C25" s="140">
        <v>42993.51999999999</v>
      </c>
      <c r="D25" s="214">
        <f t="shared" si="3"/>
        <v>1.326999960328777E-2</v>
      </c>
      <c r="E25" s="215">
        <f t="shared" si="4"/>
        <v>1.3125339150350928E-2</v>
      </c>
      <c r="F25" s="52">
        <f t="shared" si="5"/>
        <v>-1.4635555015687869E-2</v>
      </c>
      <c r="H25" s="19">
        <v>10826.471999999998</v>
      </c>
      <c r="I25" s="140">
        <v>10302.692999999997</v>
      </c>
      <c r="J25" s="214">
        <f t="shared" si="0"/>
        <v>1.1673537110656452E-2</v>
      </c>
      <c r="K25" s="215">
        <f t="shared" si="6"/>
        <v>1.094269793972417E-2</v>
      </c>
      <c r="L25" s="52">
        <f t="shared" si="7"/>
        <v>-4.8379472093956419E-2</v>
      </c>
      <c r="N25" s="40">
        <f t="shared" si="1"/>
        <v>2.4813089445614587</v>
      </c>
      <c r="O25" s="143">
        <f t="shared" si="2"/>
        <v>2.3963362385773483</v>
      </c>
      <c r="P25" s="52">
        <f t="shared" si="8"/>
        <v>-3.4245113318256394E-2</v>
      </c>
      <c r="Q25" s="2"/>
    </row>
    <row r="26" spans="1:17" ht="20.100000000000001" customHeight="1" x14ac:dyDescent="0.25">
      <c r="A26" s="8" t="s">
        <v>178</v>
      </c>
      <c r="B26" s="19">
        <v>23732.550000000007</v>
      </c>
      <c r="C26" s="140">
        <v>26577.940000000006</v>
      </c>
      <c r="D26" s="214">
        <f t="shared" si="3"/>
        <v>7.2178723711443489E-3</v>
      </c>
      <c r="E26" s="215">
        <f t="shared" si="4"/>
        <v>8.1138849858694538E-3</v>
      </c>
      <c r="F26" s="52">
        <f t="shared" si="5"/>
        <v>0.11989398526496305</v>
      </c>
      <c r="H26" s="19">
        <v>8282.4240000000045</v>
      </c>
      <c r="I26" s="140">
        <v>9395.7590000000037</v>
      </c>
      <c r="J26" s="214">
        <f t="shared" si="0"/>
        <v>8.9304423389439998E-3</v>
      </c>
      <c r="K26" s="215">
        <f t="shared" si="6"/>
        <v>9.9794250543469437E-3</v>
      </c>
      <c r="L26" s="52">
        <f t="shared" si="7"/>
        <v>0.13442139644142809</v>
      </c>
      <c r="N26" s="40">
        <f t="shared" si="1"/>
        <v>3.4899005795837374</v>
      </c>
      <c r="O26" s="143">
        <f t="shared" si="2"/>
        <v>3.5351720261239219</v>
      </c>
      <c r="P26" s="52">
        <f t="shared" si="8"/>
        <v>1.2972130726309761E-2</v>
      </c>
      <c r="Q26" s="2"/>
    </row>
    <row r="27" spans="1:17" ht="20.100000000000001" customHeight="1" x14ac:dyDescent="0.25">
      <c r="A27" s="8" t="s">
        <v>179</v>
      </c>
      <c r="B27" s="19">
        <v>20101.500000000011</v>
      </c>
      <c r="C27" s="140">
        <v>20318.8</v>
      </c>
      <c r="D27" s="214">
        <f t="shared" si="3"/>
        <v>6.1135470679955662E-3</v>
      </c>
      <c r="E27" s="215">
        <f t="shared" si="4"/>
        <v>6.2030543469841614E-3</v>
      </c>
      <c r="F27" s="52">
        <f t="shared" si="5"/>
        <v>1.0810138546874026E-2</v>
      </c>
      <c r="H27" s="19">
        <v>6963.5470000000014</v>
      </c>
      <c r="I27" s="140">
        <v>8675.8719999999976</v>
      </c>
      <c r="J27" s="214">
        <f t="shared" si="0"/>
        <v>7.5083761659662015E-3</v>
      </c>
      <c r="K27" s="215">
        <f t="shared" si="6"/>
        <v>9.2148185585759559E-3</v>
      </c>
      <c r="L27" s="52">
        <f t="shared" si="7"/>
        <v>0.24589839057595156</v>
      </c>
      <c r="N27" s="40">
        <f t="shared" si="1"/>
        <v>3.4641927219361728</v>
      </c>
      <c r="O27" s="143">
        <f t="shared" si="2"/>
        <v>4.2698742051695957</v>
      </c>
      <c r="P27" s="52">
        <f t="shared" si="8"/>
        <v>0.23257409385212244</v>
      </c>
      <c r="Q27" s="2"/>
    </row>
    <row r="28" spans="1:17" ht="20.100000000000001" customHeight="1" x14ac:dyDescent="0.25">
      <c r="A28" s="8" t="s">
        <v>180</v>
      </c>
      <c r="B28" s="19">
        <v>45221.93</v>
      </c>
      <c r="C28" s="140">
        <v>28234.970000000008</v>
      </c>
      <c r="D28" s="214">
        <f t="shared" si="3"/>
        <v>1.3753520760172154E-2</v>
      </c>
      <c r="E28" s="215">
        <f t="shared" si="4"/>
        <v>8.6197537942923515E-3</v>
      </c>
      <c r="F28" s="52">
        <f t="shared" si="5"/>
        <v>-0.37563544943791632</v>
      </c>
      <c r="H28" s="19">
        <v>14270.178</v>
      </c>
      <c r="I28" s="140">
        <v>8666.3969999999972</v>
      </c>
      <c r="J28" s="214">
        <f t="shared" si="0"/>
        <v>1.5386679285613384E-2</v>
      </c>
      <c r="K28" s="215">
        <f t="shared" si="6"/>
        <v>9.2047549700579948E-3</v>
      </c>
      <c r="L28" s="52">
        <f t="shared" si="7"/>
        <v>-0.39269173797271506</v>
      </c>
      <c r="N28" s="40">
        <f t="shared" si="1"/>
        <v>3.1555880078537117</v>
      </c>
      <c r="O28" s="143">
        <f t="shared" si="2"/>
        <v>3.0693841714724663</v>
      </c>
      <c r="P28" s="52">
        <f t="shared" si="8"/>
        <v>-2.7317836221553319E-2</v>
      </c>
      <c r="Q28" s="2"/>
    </row>
    <row r="29" spans="1:17" ht="20.100000000000001" customHeight="1" x14ac:dyDescent="0.25">
      <c r="A29" s="8" t="s">
        <v>181</v>
      </c>
      <c r="B29" s="19">
        <v>103130.06000000003</v>
      </c>
      <c r="C29" s="140">
        <v>102580.82999999994</v>
      </c>
      <c r="D29" s="214">
        <f t="shared" si="3"/>
        <v>3.1365344672547153E-2</v>
      </c>
      <c r="E29" s="215">
        <f t="shared" si="4"/>
        <v>3.1316537563672212E-2</v>
      </c>
      <c r="F29" s="52">
        <f t="shared" si="5"/>
        <v>-5.3256053569646243E-3</v>
      </c>
      <c r="H29" s="19">
        <v>6724.239000000005</v>
      </c>
      <c r="I29" s="140">
        <v>7576.4460000000008</v>
      </c>
      <c r="J29" s="214">
        <f t="shared" si="0"/>
        <v>7.2503446651340812E-3</v>
      </c>
      <c r="K29" s="215">
        <f t="shared" si="6"/>
        <v>8.0470960393201514E-3</v>
      </c>
      <c r="L29" s="52">
        <f t="shared" si="7"/>
        <v>0.12673657197490976</v>
      </c>
      <c r="N29" s="40">
        <f t="shared" si="1"/>
        <v>0.65201542595825157</v>
      </c>
      <c r="O29" s="143">
        <f t="shared" si="2"/>
        <v>0.73858302764756378</v>
      </c>
      <c r="P29" s="52">
        <f t="shared" si="8"/>
        <v>0.13276925398212147</v>
      </c>
      <c r="Q29" s="2"/>
    </row>
    <row r="30" spans="1:17" ht="20.100000000000001" customHeight="1" x14ac:dyDescent="0.25">
      <c r="A30" s="8" t="s">
        <v>182</v>
      </c>
      <c r="B30" s="19">
        <v>19847.209999999995</v>
      </c>
      <c r="C30" s="140">
        <v>17998.539999999994</v>
      </c>
      <c r="D30" s="214">
        <f t="shared" si="3"/>
        <v>6.0362088651788265E-3</v>
      </c>
      <c r="E30" s="215">
        <f t="shared" si="4"/>
        <v>5.4947104054554538E-3</v>
      </c>
      <c r="F30" s="52">
        <f t="shared" si="5"/>
        <v>-9.3145081852814698E-2</v>
      </c>
      <c r="H30" s="19">
        <v>6446.8530000000019</v>
      </c>
      <c r="I30" s="140">
        <v>5986.1809999999987</v>
      </c>
      <c r="J30" s="214">
        <f t="shared" si="0"/>
        <v>6.9512559347538992E-3</v>
      </c>
      <c r="K30" s="215">
        <f t="shared" si="6"/>
        <v>6.3580435227484668E-3</v>
      </c>
      <c r="L30" s="52">
        <f t="shared" si="7"/>
        <v>-7.1456879814074101E-2</v>
      </c>
      <c r="N30" s="40">
        <f t="shared" si="1"/>
        <v>3.2482414404845841</v>
      </c>
      <c r="O30" s="143">
        <f t="shared" si="2"/>
        <v>3.3259258806547649</v>
      </c>
      <c r="P30" s="52">
        <f t="shared" si="8"/>
        <v>2.3915845417756754E-2</v>
      </c>
      <c r="Q30" s="2"/>
    </row>
    <row r="31" spans="1:17" ht="20.100000000000001" customHeight="1" x14ac:dyDescent="0.25">
      <c r="A31" s="8" t="s">
        <v>183</v>
      </c>
      <c r="B31" s="19">
        <v>13590.710000000008</v>
      </c>
      <c r="C31" s="140">
        <v>19292.440000000013</v>
      </c>
      <c r="D31" s="214">
        <f t="shared" si="3"/>
        <v>4.1333952825648845E-3</v>
      </c>
      <c r="E31" s="215">
        <f t="shared" si="4"/>
        <v>5.8897205448122528E-3</v>
      </c>
      <c r="F31" s="52">
        <f t="shared" si="5"/>
        <v>0.41953142992529469</v>
      </c>
      <c r="H31" s="19">
        <v>3825.018</v>
      </c>
      <c r="I31" s="140">
        <v>5472.2290000000012</v>
      </c>
      <c r="J31" s="214">
        <f t="shared" si="0"/>
        <v>4.1242880942128635E-3</v>
      </c>
      <c r="K31" s="215">
        <f t="shared" si="6"/>
        <v>5.8121647421697292E-3</v>
      </c>
      <c r="L31" s="52">
        <f t="shared" si="7"/>
        <v>0.43064137214517711</v>
      </c>
      <c r="N31" s="40">
        <f t="shared" si="1"/>
        <v>2.8144357432393141</v>
      </c>
      <c r="O31" s="143">
        <f t="shared" si="2"/>
        <v>2.8364628839068557</v>
      </c>
      <c r="P31" s="52">
        <f t="shared" si="8"/>
        <v>7.8264855470422598E-3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317981.09999999963</v>
      </c>
      <c r="C32" s="140">
        <f>C33-SUM(C7:C31)</f>
        <v>311342.54999999981</v>
      </c>
      <c r="D32" s="214">
        <f t="shared" si="3"/>
        <v>9.6708823798373325E-2</v>
      </c>
      <c r="E32" s="215">
        <f t="shared" si="4"/>
        <v>9.5048662232938591E-2</v>
      </c>
      <c r="F32" s="52">
        <f t="shared" si="5"/>
        <v>-2.0877184210004372E-2</v>
      </c>
      <c r="H32" s="19">
        <f>H33-SUM(H7:H31)</f>
        <v>72413.971000000369</v>
      </c>
      <c r="I32" s="140">
        <f>I33-SUM(I7:I31)</f>
        <v>81039.749999999884</v>
      </c>
      <c r="J32" s="214">
        <f t="shared" si="0"/>
        <v>7.8079653076136402E-2</v>
      </c>
      <c r="K32" s="215">
        <f t="shared" si="6"/>
        <v>8.6073952253140087E-2</v>
      </c>
      <c r="L32" s="52">
        <f t="shared" si="7"/>
        <v>0.11911760784392657</v>
      </c>
      <c r="N32" s="40">
        <f t="shared" si="1"/>
        <v>2.2773042485858581</v>
      </c>
      <c r="O32" s="143">
        <f t="shared" si="2"/>
        <v>2.6029127724430836</v>
      </c>
      <c r="P32" s="52">
        <f t="shared" si="8"/>
        <v>0.14297980784052866</v>
      </c>
      <c r="Q32" s="2"/>
    </row>
    <row r="33" spans="1:17" ht="26.25" customHeight="1" thickBot="1" x14ac:dyDescent="0.3">
      <c r="A33" s="35" t="s">
        <v>18</v>
      </c>
      <c r="B33" s="36">
        <v>3288025.72</v>
      </c>
      <c r="C33" s="148">
        <v>3275612.1199999992</v>
      </c>
      <c r="D33" s="251">
        <f>SUM(D7:D32)</f>
        <v>0.99999999999999967</v>
      </c>
      <c r="E33" s="252">
        <f>SUM(E7:E32)</f>
        <v>1</v>
      </c>
      <c r="F33" s="57">
        <f t="shared" si="5"/>
        <v>-3.7753962581536689E-3</v>
      </c>
      <c r="G33" s="56"/>
      <c r="H33" s="36">
        <v>927437.15100000054</v>
      </c>
      <c r="I33" s="148">
        <v>941513.05799999961</v>
      </c>
      <c r="J33" s="251">
        <f>SUM(J7:J32)</f>
        <v>1.0000000000000002</v>
      </c>
      <c r="K33" s="252">
        <f>SUM(K7:K32)</f>
        <v>1.0000000000000004</v>
      </c>
      <c r="L33" s="57">
        <f t="shared" si="7"/>
        <v>1.5177208487736186E-2</v>
      </c>
      <c r="M33" s="56"/>
      <c r="N33" s="37">
        <f t="shared" si="1"/>
        <v>2.8206505361521335</v>
      </c>
      <c r="O33" s="150">
        <f t="shared" si="2"/>
        <v>2.8743118034378252</v>
      </c>
      <c r="P33" s="57">
        <f t="shared" si="8"/>
        <v>1.9024429505859745E-2</v>
      </c>
      <c r="Q33" s="2"/>
    </row>
    <row r="35" spans="1:17" ht="15.75" thickBot="1" x14ac:dyDescent="0.3">
      <c r="L35" s="10"/>
    </row>
    <row r="36" spans="1:17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0"/>
      <c r="L36" s="130" t="s">
        <v>0</v>
      </c>
      <c r="N36" s="352" t="s">
        <v>22</v>
      </c>
      <c r="O36" s="340"/>
      <c r="P36" s="130" t="s">
        <v>0</v>
      </c>
    </row>
    <row r="37" spans="1:17" x14ac:dyDescent="0.25">
      <c r="A37" s="357"/>
      <c r="B37" s="347" t="str">
        <f>B5</f>
        <v>jan-dez</v>
      </c>
      <c r="C37" s="349"/>
      <c r="D37" s="347" t="str">
        <f>B37</f>
        <v>jan-dez</v>
      </c>
      <c r="E37" s="349"/>
      <c r="F37" s="131" t="str">
        <f>F5</f>
        <v>2022 / 2021</v>
      </c>
      <c r="H37" s="350" t="str">
        <f>B37</f>
        <v>jan-dez</v>
      </c>
      <c r="I37" s="349"/>
      <c r="J37" s="347" t="str">
        <f>H37</f>
        <v>jan-dez</v>
      </c>
      <c r="K37" s="349"/>
      <c r="L37" s="131" t="str">
        <f>F37</f>
        <v>2022 / 2021</v>
      </c>
      <c r="N37" s="350" t="str">
        <f>B37</f>
        <v>jan-dez</v>
      </c>
      <c r="O37" s="348"/>
      <c r="P37" s="131" t="str">
        <f>L37</f>
        <v>2022 / 2021</v>
      </c>
    </row>
    <row r="38" spans="1:17" ht="19.5" customHeight="1" thickBot="1" x14ac:dyDescent="0.3">
      <c r="A38" s="358"/>
      <c r="B38" s="99">
        <f>B6</f>
        <v>2021</v>
      </c>
      <c r="C38" s="134">
        <f>C6</f>
        <v>2022</v>
      </c>
      <c r="D38" s="99">
        <f>B38</f>
        <v>2021</v>
      </c>
      <c r="E38" s="134">
        <f>C38</f>
        <v>2022</v>
      </c>
      <c r="F38" s="131" t="str">
        <f>F6</f>
        <v>HL</v>
      </c>
      <c r="H38" s="25">
        <f>B38</f>
        <v>2021</v>
      </c>
      <c r="I38" s="134">
        <f>C38</f>
        <v>2022</v>
      </c>
      <c r="J38" s="99">
        <f>B38</f>
        <v>2021</v>
      </c>
      <c r="K38" s="134">
        <f>C38</f>
        <v>2022</v>
      </c>
      <c r="L38" s="260">
        <f>L6</f>
        <v>1000</v>
      </c>
      <c r="N38" s="25">
        <f>B38</f>
        <v>2021</v>
      </c>
      <c r="O38" s="134">
        <f>C38</f>
        <v>2022</v>
      </c>
      <c r="P38" s="132"/>
    </row>
    <row r="39" spans="1:17" ht="20.100000000000001" customHeight="1" x14ac:dyDescent="0.25">
      <c r="A39" s="38" t="s">
        <v>159</v>
      </c>
      <c r="B39" s="19">
        <v>419699.36999999994</v>
      </c>
      <c r="C39" s="147">
        <v>399069.97000000003</v>
      </c>
      <c r="D39" s="247">
        <f>B39/$B$62</f>
        <v>0.27818105216596511</v>
      </c>
      <c r="E39" s="246">
        <f>C39/$C$62</f>
        <v>0.26797240174810666</v>
      </c>
      <c r="F39" s="52">
        <f>(C39-B39)/B39</f>
        <v>-4.9152801921051037E-2</v>
      </c>
      <c r="H39" s="39">
        <v>115202.6189999999</v>
      </c>
      <c r="I39" s="147">
        <v>111521.57000000008</v>
      </c>
      <c r="J39" s="250">
        <f>H39/$H$62</f>
        <v>0.26813387880889533</v>
      </c>
      <c r="K39" s="246">
        <f>I39/$I$62</f>
        <v>0.26538812849324983</v>
      </c>
      <c r="L39" s="52">
        <f>(I39-H39)/H39</f>
        <v>-3.1952823919739422E-2</v>
      </c>
      <c r="N39" s="40">
        <f t="shared" ref="N39:N62" si="9">(H39/B39)*10</f>
        <v>2.7448842489327516</v>
      </c>
      <c r="O39" s="149">
        <f t="shared" ref="O39:O62" si="10">(I39/C39)*10</f>
        <v>2.7945367575515663</v>
      </c>
      <c r="P39" s="52">
        <f>(O39-N39)/N39</f>
        <v>1.8089108361534816E-2</v>
      </c>
    </row>
    <row r="40" spans="1:17" ht="20.100000000000001" customHeight="1" x14ac:dyDescent="0.25">
      <c r="A40" s="38" t="s">
        <v>164</v>
      </c>
      <c r="B40" s="19">
        <v>215033.39000000019</v>
      </c>
      <c r="C40" s="140">
        <v>210325.91000000009</v>
      </c>
      <c r="D40" s="247">
        <f t="shared" ref="D40:D61" si="11">B40/$B$62</f>
        <v>0.14252633898643782</v>
      </c>
      <c r="E40" s="215">
        <f t="shared" ref="E40:E61" si="12">C40/$C$62</f>
        <v>0.14123222364377891</v>
      </c>
      <c r="F40" s="52">
        <f t="shared" ref="F40:F62" si="13">(C40-B40)/B40</f>
        <v>-2.1891855957812383E-2</v>
      </c>
      <c r="H40" s="19">
        <v>53839.433000000005</v>
      </c>
      <c r="I40" s="140">
        <v>50171.504000000001</v>
      </c>
      <c r="J40" s="247">
        <f t="shared" ref="J40:J62" si="14">H40/$H$62</f>
        <v>0.1253111789338891</v>
      </c>
      <c r="K40" s="215">
        <f t="shared" ref="K40:K62" si="15">I40/$I$62</f>
        <v>0.11939323980330968</v>
      </c>
      <c r="L40" s="52">
        <f t="shared" ref="L40:L62" si="16">(I40-H40)/H40</f>
        <v>-6.8127184771801061E-2</v>
      </c>
      <c r="N40" s="40">
        <f t="shared" si="9"/>
        <v>2.5037708329855173</v>
      </c>
      <c r="O40" s="143">
        <f t="shared" si="10"/>
        <v>2.3854171842166276</v>
      </c>
      <c r="P40" s="52">
        <f t="shared" ref="P40:P62" si="17">(O40-N40)/N40</f>
        <v>-4.727016035559603E-2</v>
      </c>
    </row>
    <row r="41" spans="1:17" ht="20.100000000000001" customHeight="1" x14ac:dyDescent="0.25">
      <c r="A41" s="38" t="s">
        <v>166</v>
      </c>
      <c r="B41" s="19">
        <v>139467.49999999994</v>
      </c>
      <c r="C41" s="140">
        <v>140535.02999999988</v>
      </c>
      <c r="D41" s="247">
        <f t="shared" si="11"/>
        <v>9.2440491137636763E-2</v>
      </c>
      <c r="E41" s="215">
        <f t="shared" si="12"/>
        <v>9.4368186909283572E-2</v>
      </c>
      <c r="F41" s="52">
        <f t="shared" si="13"/>
        <v>7.654328069263026E-3</v>
      </c>
      <c r="H41" s="19">
        <v>51665.053999999975</v>
      </c>
      <c r="I41" s="140">
        <v>49192.457000000017</v>
      </c>
      <c r="J41" s="247">
        <f t="shared" si="14"/>
        <v>0.1202503159055007</v>
      </c>
      <c r="K41" s="215">
        <f t="shared" si="15"/>
        <v>0.11706339947702189</v>
      </c>
      <c r="L41" s="52">
        <f t="shared" si="16"/>
        <v>-4.7858209922706348E-2</v>
      </c>
      <c r="N41" s="40">
        <f t="shared" si="9"/>
        <v>3.70445114453188</v>
      </c>
      <c r="O41" s="143">
        <f t="shared" si="10"/>
        <v>3.5003697654599044</v>
      </c>
      <c r="P41" s="52">
        <f t="shared" si="17"/>
        <v>-5.509085451787344E-2</v>
      </c>
    </row>
    <row r="42" spans="1:17" ht="20.100000000000001" customHeight="1" x14ac:dyDescent="0.25">
      <c r="A42" s="38" t="s">
        <v>167</v>
      </c>
      <c r="B42" s="19">
        <v>136817.00000000006</v>
      </c>
      <c r="C42" s="140">
        <v>139402.39999999991</v>
      </c>
      <c r="D42" s="247">
        <f t="shared" si="11"/>
        <v>9.0683712520680873E-2</v>
      </c>
      <c r="E42" s="215">
        <f t="shared" si="12"/>
        <v>9.3607634614677304E-2</v>
      </c>
      <c r="F42" s="52">
        <f t="shared" si="13"/>
        <v>1.8896774523632646E-2</v>
      </c>
      <c r="H42" s="19">
        <v>48355.212999999989</v>
      </c>
      <c r="I42" s="140">
        <v>48685.763999999974</v>
      </c>
      <c r="J42" s="247">
        <f t="shared" si="14"/>
        <v>0.11254666721005993</v>
      </c>
      <c r="K42" s="215">
        <f t="shared" si="15"/>
        <v>0.11585762101649053</v>
      </c>
      <c r="L42" s="52">
        <f t="shared" si="16"/>
        <v>6.8358917165763497E-3</v>
      </c>
      <c r="N42" s="40">
        <f t="shared" si="9"/>
        <v>3.5342985886256799</v>
      </c>
      <c r="O42" s="143">
        <f t="shared" si="10"/>
        <v>3.4924623966301875</v>
      </c>
      <c r="P42" s="52">
        <f t="shared" si="17"/>
        <v>-1.1837197946470188E-2</v>
      </c>
    </row>
    <row r="43" spans="1:17" ht="20.100000000000001" customHeight="1" x14ac:dyDescent="0.25">
      <c r="A43" s="38" t="s">
        <v>169</v>
      </c>
      <c r="B43" s="19">
        <v>138520.05999999997</v>
      </c>
      <c r="C43" s="140">
        <v>148149.06000000003</v>
      </c>
      <c r="D43" s="247">
        <f t="shared" si="11"/>
        <v>9.1812518176743074E-2</v>
      </c>
      <c r="E43" s="215">
        <f t="shared" si="12"/>
        <v>9.9480949230342647E-2</v>
      </c>
      <c r="F43" s="52">
        <f t="shared" si="13"/>
        <v>6.9513397554116424E-2</v>
      </c>
      <c r="H43" s="19">
        <v>31206.539999999997</v>
      </c>
      <c r="I43" s="140">
        <v>33283.618000000002</v>
      </c>
      <c r="J43" s="247">
        <f t="shared" si="14"/>
        <v>7.2633163091586919E-2</v>
      </c>
      <c r="K43" s="215">
        <f t="shared" si="15"/>
        <v>7.9205099878922408E-2</v>
      </c>
      <c r="L43" s="52">
        <f t="shared" si="16"/>
        <v>6.6559061017338203E-2</v>
      </c>
      <c r="N43" s="40">
        <f t="shared" si="9"/>
        <v>2.2528534856251148</v>
      </c>
      <c r="O43" s="143">
        <f t="shared" si="10"/>
        <v>2.2466303869899678</v>
      </c>
      <c r="P43" s="52">
        <f t="shared" si="17"/>
        <v>-2.7623183996895663E-3</v>
      </c>
    </row>
    <row r="44" spans="1:17" ht="20.100000000000001" customHeight="1" x14ac:dyDescent="0.25">
      <c r="A44" s="38" t="s">
        <v>170</v>
      </c>
      <c r="B44" s="19">
        <v>118665.90999999997</v>
      </c>
      <c r="C44" s="140">
        <v>103860.51000000002</v>
      </c>
      <c r="D44" s="247">
        <f t="shared" si="11"/>
        <v>7.8652983682181182E-2</v>
      </c>
      <c r="E44" s="215">
        <f t="shared" si="12"/>
        <v>6.9741530066728036E-2</v>
      </c>
      <c r="F44" s="52">
        <f t="shared" si="13"/>
        <v>-0.1247654022962446</v>
      </c>
      <c r="H44" s="19">
        <v>28453.178000000011</v>
      </c>
      <c r="I44" s="140">
        <v>25631.982000000015</v>
      </c>
      <c r="J44" s="247">
        <f t="shared" si="14"/>
        <v>6.6224718220858639E-2</v>
      </c>
      <c r="K44" s="215">
        <f t="shared" si="15"/>
        <v>6.0996484649137067E-2</v>
      </c>
      <c r="L44" s="52">
        <f t="shared" si="16"/>
        <v>-9.9152228267787704E-2</v>
      </c>
      <c r="N44" s="40">
        <f t="shared" si="9"/>
        <v>2.3977550081569357</v>
      </c>
      <c r="O44" s="143">
        <f t="shared" si="10"/>
        <v>2.4679237565846739</v>
      </c>
      <c r="P44" s="52">
        <f t="shared" si="17"/>
        <v>2.9264352775421505E-2</v>
      </c>
    </row>
    <row r="45" spans="1:17" ht="20.100000000000001" customHeight="1" x14ac:dyDescent="0.25">
      <c r="A45" s="38" t="s">
        <v>171</v>
      </c>
      <c r="B45" s="19">
        <v>39499.800000000003</v>
      </c>
      <c r="C45" s="140">
        <v>42307.250000000036</v>
      </c>
      <c r="D45" s="247">
        <f t="shared" si="11"/>
        <v>2.6180873048118208E-2</v>
      </c>
      <c r="E45" s="215">
        <f t="shared" si="12"/>
        <v>2.8408991520603753E-2</v>
      </c>
      <c r="F45" s="52">
        <f t="shared" si="13"/>
        <v>7.1075043417942199E-2</v>
      </c>
      <c r="H45" s="19">
        <v>22958.066999999992</v>
      </c>
      <c r="I45" s="140">
        <v>22434.863000000001</v>
      </c>
      <c r="J45" s="247">
        <f t="shared" si="14"/>
        <v>5.3434857715035991E-2</v>
      </c>
      <c r="K45" s="215">
        <f t="shared" si="15"/>
        <v>5.3388293444689233E-2</v>
      </c>
      <c r="L45" s="52">
        <f t="shared" si="16"/>
        <v>-2.2789549311794884E-2</v>
      </c>
      <c r="N45" s="40">
        <f t="shared" si="9"/>
        <v>5.8121982896115911</v>
      </c>
      <c r="O45" s="143">
        <f t="shared" si="10"/>
        <v>5.3028412387947652</v>
      </c>
      <c r="P45" s="52">
        <f t="shared" si="17"/>
        <v>-8.7635869500051838E-2</v>
      </c>
    </row>
    <row r="46" spans="1:17" ht="20.100000000000001" customHeight="1" x14ac:dyDescent="0.25">
      <c r="A46" s="38" t="s">
        <v>172</v>
      </c>
      <c r="B46" s="19">
        <v>93173.619999999966</v>
      </c>
      <c r="C46" s="140">
        <v>103941.99999999997</v>
      </c>
      <c r="D46" s="247">
        <f t="shared" si="11"/>
        <v>6.1756432099747509E-2</v>
      </c>
      <c r="E46" s="215">
        <f t="shared" si="12"/>
        <v>6.9796249972158247E-2</v>
      </c>
      <c r="F46" s="52">
        <f t="shared" si="13"/>
        <v>0.11557327063175186</v>
      </c>
      <c r="H46" s="19">
        <v>20506.357</v>
      </c>
      <c r="I46" s="140">
        <v>21345.858999999993</v>
      </c>
      <c r="J46" s="247">
        <f t="shared" si="14"/>
        <v>4.7728507306330825E-2</v>
      </c>
      <c r="K46" s="215">
        <f t="shared" si="15"/>
        <v>5.0796788200621522E-2</v>
      </c>
      <c r="L46" s="52">
        <f t="shared" si="16"/>
        <v>4.0938622106305528E-2</v>
      </c>
      <c r="N46" s="40">
        <f t="shared" si="9"/>
        <v>2.2008758487649196</v>
      </c>
      <c r="O46" s="143">
        <f t="shared" si="10"/>
        <v>2.0536317369302108</v>
      </c>
      <c r="P46" s="52">
        <f t="shared" si="17"/>
        <v>-6.6902506980272752E-2</v>
      </c>
    </row>
    <row r="47" spans="1:17" ht="20.100000000000001" customHeight="1" x14ac:dyDescent="0.25">
      <c r="A47" s="38" t="s">
        <v>175</v>
      </c>
      <c r="B47" s="19">
        <v>48923.05000000001</v>
      </c>
      <c r="C47" s="140">
        <v>47252.759999999966</v>
      </c>
      <c r="D47" s="247">
        <f t="shared" si="11"/>
        <v>3.2426699911815751E-2</v>
      </c>
      <c r="E47" s="215">
        <f t="shared" si="12"/>
        <v>3.1729863277928066E-2</v>
      </c>
      <c r="F47" s="52">
        <f t="shared" si="13"/>
        <v>-3.414116658712088E-2</v>
      </c>
      <c r="H47" s="19">
        <v>11494.907000000001</v>
      </c>
      <c r="I47" s="140">
        <v>11272.320000000009</v>
      </c>
      <c r="J47" s="247">
        <f t="shared" si="14"/>
        <v>2.6754374398879986E-2</v>
      </c>
      <c r="K47" s="215">
        <f t="shared" si="15"/>
        <v>2.682476500803414E-2</v>
      </c>
      <c r="L47" s="52">
        <f t="shared" si="16"/>
        <v>-1.9363967016000412E-2</v>
      </c>
      <c r="N47" s="40">
        <f t="shared" si="9"/>
        <v>2.3495892018179569</v>
      </c>
      <c r="O47" s="143">
        <f t="shared" si="10"/>
        <v>2.3855368448319245</v>
      </c>
      <c r="P47" s="52">
        <f t="shared" si="17"/>
        <v>1.5299543846283285E-2</v>
      </c>
    </row>
    <row r="48" spans="1:17" ht="20.100000000000001" customHeight="1" x14ac:dyDescent="0.25">
      <c r="A48" s="38" t="s">
        <v>177</v>
      </c>
      <c r="B48" s="19">
        <v>43632.100000000035</v>
      </c>
      <c r="C48" s="140">
        <v>42993.51999999999</v>
      </c>
      <c r="D48" s="247">
        <f t="shared" si="11"/>
        <v>2.8919803921103382E-2</v>
      </c>
      <c r="E48" s="215">
        <f t="shared" si="12"/>
        <v>2.8869816523666901E-2</v>
      </c>
      <c r="F48" s="52">
        <f t="shared" si="13"/>
        <v>-1.4635555015689019E-2</v>
      </c>
      <c r="H48" s="19">
        <v>10826.472000000003</v>
      </c>
      <c r="I48" s="140">
        <v>10302.692999999997</v>
      </c>
      <c r="J48" s="247">
        <f t="shared" si="14"/>
        <v>2.5198593194968092E-2</v>
      </c>
      <c r="K48" s="215">
        <f t="shared" si="15"/>
        <v>2.4517341476725109E-2</v>
      </c>
      <c r="L48" s="52">
        <f t="shared" si="16"/>
        <v>-4.8379472093956898E-2</v>
      </c>
      <c r="N48" s="40">
        <f t="shared" si="9"/>
        <v>2.4813089445614569</v>
      </c>
      <c r="O48" s="143">
        <f t="shared" si="10"/>
        <v>2.3963362385773483</v>
      </c>
      <c r="P48" s="52">
        <f t="shared" si="17"/>
        <v>-3.4245113318255707E-2</v>
      </c>
    </row>
    <row r="49" spans="1:16" ht="20.100000000000001" customHeight="1" x14ac:dyDescent="0.25">
      <c r="A49" s="38" t="s">
        <v>178</v>
      </c>
      <c r="B49" s="19">
        <v>23732.549999999996</v>
      </c>
      <c r="C49" s="140">
        <v>26577.940000000006</v>
      </c>
      <c r="D49" s="247">
        <f t="shared" si="11"/>
        <v>1.5730177840346474E-2</v>
      </c>
      <c r="E49" s="215">
        <f t="shared" si="12"/>
        <v>1.7846881376008008E-2</v>
      </c>
      <c r="F49" s="52">
        <f t="shared" si="13"/>
        <v>0.11989398526496356</v>
      </c>
      <c r="H49" s="19">
        <v>8282.4240000000009</v>
      </c>
      <c r="I49" s="140">
        <v>9395.7590000000037</v>
      </c>
      <c r="J49" s="247">
        <f t="shared" si="14"/>
        <v>1.9277326265124996E-2</v>
      </c>
      <c r="K49" s="215">
        <f t="shared" si="15"/>
        <v>2.2359108617136643E-2</v>
      </c>
      <c r="L49" s="52">
        <f t="shared" si="16"/>
        <v>0.13442139644142859</v>
      </c>
      <c r="N49" s="40">
        <f t="shared" si="9"/>
        <v>3.4899005795837374</v>
      </c>
      <c r="O49" s="143">
        <f t="shared" si="10"/>
        <v>3.5351720261239219</v>
      </c>
      <c r="P49" s="52">
        <f t="shared" si="17"/>
        <v>1.2972130726309761E-2</v>
      </c>
    </row>
    <row r="50" spans="1:16" ht="20.100000000000001" customHeight="1" x14ac:dyDescent="0.25">
      <c r="A50" s="38" t="s">
        <v>182</v>
      </c>
      <c r="B50" s="19">
        <v>19847.21</v>
      </c>
      <c r="C50" s="140">
        <v>17998.539999999994</v>
      </c>
      <c r="D50" s="247">
        <f t="shared" si="11"/>
        <v>1.3154934591297731E-2</v>
      </c>
      <c r="E50" s="215">
        <f t="shared" si="12"/>
        <v>1.2085880558137125E-2</v>
      </c>
      <c r="F50" s="52">
        <f t="shared" si="13"/>
        <v>-9.3145081852814865E-2</v>
      </c>
      <c r="H50" s="19">
        <v>6446.8529999999982</v>
      </c>
      <c r="I50" s="140">
        <v>5986.1809999999987</v>
      </c>
      <c r="J50" s="247">
        <f t="shared" si="14"/>
        <v>1.500503821879921E-2</v>
      </c>
      <c r="K50" s="215">
        <f t="shared" si="15"/>
        <v>1.4245328257231755E-2</v>
      </c>
      <c r="L50" s="52">
        <f t="shared" si="16"/>
        <v>-7.1456879814073573E-2</v>
      </c>
      <c r="N50" s="40">
        <f t="shared" si="9"/>
        <v>3.248241440484581</v>
      </c>
      <c r="O50" s="143">
        <f t="shared" si="10"/>
        <v>3.3259258806547649</v>
      </c>
      <c r="P50" s="52">
        <f t="shared" si="17"/>
        <v>2.3915845417757733E-2</v>
      </c>
    </row>
    <row r="51" spans="1:16" ht="20.100000000000001" customHeight="1" x14ac:dyDescent="0.25">
      <c r="A51" s="38" t="s">
        <v>183</v>
      </c>
      <c r="B51" s="19">
        <v>13590.710000000003</v>
      </c>
      <c r="C51" s="140">
        <v>19292.440000000013</v>
      </c>
      <c r="D51" s="247">
        <f t="shared" si="11"/>
        <v>9.0080621457270839E-3</v>
      </c>
      <c r="E51" s="215">
        <f t="shared" si="12"/>
        <v>1.2954724411814916E-2</v>
      </c>
      <c r="F51" s="52">
        <f t="shared" si="13"/>
        <v>0.41953142992529524</v>
      </c>
      <c r="H51" s="19">
        <v>3825.0179999999987</v>
      </c>
      <c r="I51" s="140">
        <v>5472.2290000000012</v>
      </c>
      <c r="J51" s="247">
        <f t="shared" si="14"/>
        <v>8.9027221929203152E-3</v>
      </c>
      <c r="K51" s="215">
        <f t="shared" si="15"/>
        <v>1.3022275538234327E-2</v>
      </c>
      <c r="L51" s="52">
        <f t="shared" si="16"/>
        <v>0.43064137214517761</v>
      </c>
      <c r="N51" s="40">
        <f t="shared" si="9"/>
        <v>2.8144357432393141</v>
      </c>
      <c r="O51" s="143">
        <f t="shared" si="10"/>
        <v>2.8364628839068557</v>
      </c>
      <c r="P51" s="52">
        <f t="shared" si="17"/>
        <v>7.8264855470422598E-3</v>
      </c>
    </row>
    <row r="52" spans="1:16" ht="20.100000000000001" customHeight="1" x14ac:dyDescent="0.25">
      <c r="A52" s="38" t="s">
        <v>184</v>
      </c>
      <c r="B52" s="19">
        <v>4862.87</v>
      </c>
      <c r="C52" s="140">
        <v>5442.59</v>
      </c>
      <c r="D52" s="247">
        <f t="shared" si="11"/>
        <v>3.2231601709249813E-3</v>
      </c>
      <c r="E52" s="215">
        <f t="shared" si="12"/>
        <v>3.6546571370184226E-3</v>
      </c>
      <c r="F52" s="52">
        <f t="shared" si="13"/>
        <v>0.11921355084548842</v>
      </c>
      <c r="H52" s="19">
        <v>2371.4659999999985</v>
      </c>
      <c r="I52" s="140">
        <v>2799.5040000000022</v>
      </c>
      <c r="J52" s="247">
        <f t="shared" si="14"/>
        <v>5.5195826497956256E-3</v>
      </c>
      <c r="K52" s="215">
        <f t="shared" si="15"/>
        <v>6.6619859034388312E-3</v>
      </c>
      <c r="L52" s="52">
        <f t="shared" si="16"/>
        <v>0.18049510302909841</v>
      </c>
      <c r="N52" s="40">
        <f t="shared" ref="N52" si="18">(H52/B52)*10</f>
        <v>4.8766798207642781</v>
      </c>
      <c r="O52" s="143">
        <f t="shared" ref="O52" si="19">(I52/C52)*10</f>
        <v>5.1436981290157844</v>
      </c>
      <c r="P52" s="52">
        <f t="shared" ref="P52" si="20">(O52-N52)/N52</f>
        <v>5.4754119209257199E-2</v>
      </c>
    </row>
    <row r="53" spans="1:16" ht="20.100000000000001" customHeight="1" x14ac:dyDescent="0.25">
      <c r="A53" s="38" t="s">
        <v>185</v>
      </c>
      <c r="B53" s="19">
        <v>6096.8700000000035</v>
      </c>
      <c r="C53" s="140">
        <v>7973.7300000000005</v>
      </c>
      <c r="D53" s="247">
        <f t="shared" si="11"/>
        <v>4.0410680423921272E-3</v>
      </c>
      <c r="E53" s="215">
        <f t="shared" si="12"/>
        <v>5.3542980921138482E-3</v>
      </c>
      <c r="F53" s="52">
        <f t="shared" si="13"/>
        <v>0.30783992442023461</v>
      </c>
      <c r="H53" s="19">
        <v>1812.2359999999996</v>
      </c>
      <c r="I53" s="140">
        <v>2377.7580000000007</v>
      </c>
      <c r="J53" s="247">
        <f t="shared" si="14"/>
        <v>4.2179758777629653E-3</v>
      </c>
      <c r="K53" s="215">
        <f t="shared" si="15"/>
        <v>5.6583560079888793E-3</v>
      </c>
      <c r="L53" s="52">
        <f t="shared" si="16"/>
        <v>0.31205759073321643</v>
      </c>
      <c r="N53" s="40">
        <f t="shared" si="9"/>
        <v>2.972403872806864</v>
      </c>
      <c r="O53" s="143">
        <f t="shared" si="10"/>
        <v>2.981989608376507</v>
      </c>
      <c r="P53" s="52">
        <f t="shared" si="17"/>
        <v>3.2249102005748108E-3</v>
      </c>
    </row>
    <row r="54" spans="1:16" ht="20.100000000000001" customHeight="1" x14ac:dyDescent="0.25">
      <c r="A54" s="38" t="s">
        <v>186</v>
      </c>
      <c r="B54" s="19">
        <v>4776.8700000000017</v>
      </c>
      <c r="C54" s="140">
        <v>5643.6500000000015</v>
      </c>
      <c r="D54" s="247">
        <f t="shared" si="11"/>
        <v>3.1661584878243552E-3</v>
      </c>
      <c r="E54" s="215">
        <f t="shared" si="12"/>
        <v>3.7896673736831222E-3</v>
      </c>
      <c r="F54" s="52">
        <f t="shared" si="13"/>
        <v>0.18145354594117055</v>
      </c>
      <c r="H54" s="19">
        <v>2041.7300000000009</v>
      </c>
      <c r="I54" s="140">
        <v>2303.3350000000014</v>
      </c>
      <c r="J54" s="247">
        <f t="shared" si="14"/>
        <v>4.7521227306515186E-3</v>
      </c>
      <c r="K54" s="215">
        <f t="shared" si="15"/>
        <v>5.481251429145048E-3</v>
      </c>
      <c r="L54" s="52">
        <f t="shared" si="16"/>
        <v>0.1281290866079258</v>
      </c>
      <c r="N54" s="40">
        <f t="shared" ref="N54" si="21">(H54/B54)*10</f>
        <v>4.2742004701823584</v>
      </c>
      <c r="O54" s="143">
        <f t="shared" ref="O54" si="22">(I54/C54)*10</f>
        <v>4.0812860471503392</v>
      </c>
      <c r="P54" s="52">
        <f t="shared" ref="P54" si="23">(O54-N54)/N54</f>
        <v>-4.5134622107181728E-2</v>
      </c>
    </row>
    <row r="55" spans="1:16" ht="20.100000000000001" customHeight="1" x14ac:dyDescent="0.25">
      <c r="A55" s="38" t="s">
        <v>187</v>
      </c>
      <c r="B55" s="19">
        <v>11453.059999999998</v>
      </c>
      <c r="C55" s="140">
        <v>7440.359999999996</v>
      </c>
      <c r="D55" s="247">
        <f t="shared" si="11"/>
        <v>7.5912057750287506E-3</v>
      </c>
      <c r="E55" s="215">
        <f t="shared" si="12"/>
        <v>4.9961442577865275E-3</v>
      </c>
      <c r="F55" s="52">
        <f t="shared" si="13"/>
        <v>-0.35036051500647009</v>
      </c>
      <c r="H55" s="19">
        <v>3107.9460000000004</v>
      </c>
      <c r="I55" s="140">
        <v>2098.5250000000015</v>
      </c>
      <c r="J55" s="247">
        <f t="shared" si="14"/>
        <v>7.2337384630864312E-3</v>
      </c>
      <c r="K55" s="215">
        <f t="shared" si="15"/>
        <v>4.9938646160226858E-3</v>
      </c>
      <c r="L55" s="52">
        <f t="shared" si="16"/>
        <v>-0.3247871745519384</v>
      </c>
      <c r="N55" s="40">
        <f t="shared" ref="N55" si="24">(H55/B55)*10</f>
        <v>2.7136381019570326</v>
      </c>
      <c r="O55" s="143">
        <f t="shared" ref="O55" si="25">(I55/C55)*10</f>
        <v>2.8204616443290416</v>
      </c>
      <c r="P55" s="52">
        <f t="shared" ref="P55" si="26">(O55-N55)/N55</f>
        <v>3.9365434283580233E-2</v>
      </c>
    </row>
    <row r="56" spans="1:16" ht="20.100000000000001" customHeight="1" x14ac:dyDescent="0.25">
      <c r="A56" s="38" t="s">
        <v>188</v>
      </c>
      <c r="B56" s="19">
        <v>17250.470000000005</v>
      </c>
      <c r="C56" s="140">
        <v>9009.6199999999972</v>
      </c>
      <c r="D56" s="247">
        <f t="shared" si="11"/>
        <v>1.1433788654382347E-2</v>
      </c>
      <c r="E56" s="215">
        <f t="shared" si="12"/>
        <v>6.0498902241072558E-3</v>
      </c>
      <c r="F56" s="52">
        <f t="shared" si="13"/>
        <v>-0.47771741871380929</v>
      </c>
      <c r="H56" s="19">
        <v>2777.6490000000026</v>
      </c>
      <c r="I56" s="140">
        <v>2064.704999999999</v>
      </c>
      <c r="J56" s="247">
        <f t="shared" si="14"/>
        <v>6.4649728174986246E-3</v>
      </c>
      <c r="K56" s="215">
        <f t="shared" si="15"/>
        <v>4.9133830867038068E-3</v>
      </c>
      <c r="L56" s="52">
        <f t="shared" si="16"/>
        <v>-0.25667173930183507</v>
      </c>
      <c r="N56" s="40">
        <f t="shared" ref="N56" si="27">(H56/B56)*10</f>
        <v>1.610187432574302</v>
      </c>
      <c r="O56" s="143">
        <f t="shared" ref="O56" si="28">(I56/C56)*10</f>
        <v>2.2916671291353015</v>
      </c>
      <c r="P56" s="52">
        <f t="shared" ref="P56" si="29">(O56-N56)/N56</f>
        <v>0.42323004314564644</v>
      </c>
    </row>
    <row r="57" spans="1:16" ht="20.100000000000001" customHeight="1" x14ac:dyDescent="0.25">
      <c r="A57" s="38" t="s">
        <v>189</v>
      </c>
      <c r="B57" s="19">
        <v>5485.4000000000005</v>
      </c>
      <c r="C57" s="140">
        <v>4335.9199999999983</v>
      </c>
      <c r="D57" s="247">
        <f t="shared" si="11"/>
        <v>3.6357794474439777E-3</v>
      </c>
      <c r="E57" s="215">
        <f t="shared" si="12"/>
        <v>2.9115367818521904E-3</v>
      </c>
      <c r="F57" s="52">
        <f t="shared" si="13"/>
        <v>-0.20955263061946297</v>
      </c>
      <c r="H57" s="19">
        <v>1792.3899999999996</v>
      </c>
      <c r="I57" s="140">
        <v>1385.5250000000003</v>
      </c>
      <c r="J57" s="247">
        <f t="shared" si="14"/>
        <v>4.1717843501307564E-3</v>
      </c>
      <c r="K57" s="215">
        <f t="shared" si="15"/>
        <v>3.297136928135156E-3</v>
      </c>
      <c r="L57" s="52">
        <f t="shared" ref="L57:L58" si="30">(I57-H57)/H57</f>
        <v>-0.22699579890537183</v>
      </c>
      <c r="N57" s="40">
        <f t="shared" ref="N57:N58" si="31">(H57/B57)*10</f>
        <v>3.2675648084004805</v>
      </c>
      <c r="O57" s="143">
        <f t="shared" ref="O57:O58" si="32">(I57/C57)*10</f>
        <v>3.1954579420284528</v>
      </c>
      <c r="P57" s="52">
        <f t="shared" ref="P57:P58" si="33">(O57-N57)/N57</f>
        <v>-2.2067463263972725E-2</v>
      </c>
    </row>
    <row r="58" spans="1:16" ht="20.100000000000001" customHeight="1" x14ac:dyDescent="0.25">
      <c r="A58" s="38" t="s">
        <v>190</v>
      </c>
      <c r="B58" s="19">
        <v>3853.5899999999997</v>
      </c>
      <c r="C58" s="140">
        <v>4188.6700000000019</v>
      </c>
      <c r="D58" s="247">
        <f t="shared" si="11"/>
        <v>2.5541990230203149E-3</v>
      </c>
      <c r="E58" s="215">
        <f t="shared" si="12"/>
        <v>2.8126595444659549E-3</v>
      </c>
      <c r="F58" s="52">
        <f t="shared" si="13"/>
        <v>8.6952685677511674E-2</v>
      </c>
      <c r="H58" s="19">
        <v>816.69399999999962</v>
      </c>
      <c r="I58" s="140">
        <v>829.39799999999957</v>
      </c>
      <c r="J58" s="247">
        <f t="shared" si="14"/>
        <v>1.9008537472568398E-3</v>
      </c>
      <c r="K58" s="215">
        <f t="shared" si="15"/>
        <v>1.9737202677118349E-3</v>
      </c>
      <c r="L58" s="52">
        <f t="shared" si="30"/>
        <v>1.5555397737708318E-2</v>
      </c>
      <c r="N58" s="40">
        <f t="shared" si="31"/>
        <v>2.1193069319777136</v>
      </c>
      <c r="O58" s="143">
        <f t="shared" si="32"/>
        <v>1.9800986948124324</v>
      </c>
      <c r="P58" s="52">
        <f t="shared" si="33"/>
        <v>-6.5685736721190074E-2</v>
      </c>
    </row>
    <row r="59" spans="1:16" ht="20.100000000000001" customHeight="1" x14ac:dyDescent="0.25">
      <c r="A59" s="38" t="s">
        <v>191</v>
      </c>
      <c r="B59" s="19">
        <v>1121.9299999999996</v>
      </c>
      <c r="C59" s="140">
        <v>885.92000000000007</v>
      </c>
      <c r="D59" s="247">
        <f t="shared" si="11"/>
        <v>7.4362672466380211E-4</v>
      </c>
      <c r="E59" s="215">
        <f t="shared" si="12"/>
        <v>5.9488843562115852E-4</v>
      </c>
      <c r="F59" s="52">
        <f t="shared" si="13"/>
        <v>-0.21036071769183426</v>
      </c>
      <c r="H59" s="19">
        <v>436.80900000000008</v>
      </c>
      <c r="I59" s="140">
        <v>389.07199999999995</v>
      </c>
      <c r="J59" s="247">
        <f t="shared" si="14"/>
        <v>1.0166721250376683E-3</v>
      </c>
      <c r="K59" s="215">
        <f t="shared" si="15"/>
        <v>9.2587550488327597E-4</v>
      </c>
      <c r="L59" s="52">
        <f t="shared" si="16"/>
        <v>-0.10928575189613797</v>
      </c>
      <c r="N59" s="40">
        <f t="shared" si="9"/>
        <v>3.893371244195273</v>
      </c>
      <c r="O59" s="143">
        <f t="shared" si="10"/>
        <v>4.3917283727650345</v>
      </c>
      <c r="P59" s="52">
        <f t="shared" si="17"/>
        <v>0.1280014407341131</v>
      </c>
    </row>
    <row r="60" spans="1:16" ht="20.100000000000001" customHeight="1" x14ac:dyDescent="0.25">
      <c r="A60" s="38" t="s">
        <v>192</v>
      </c>
      <c r="B60" s="19">
        <v>493.77000000000021</v>
      </c>
      <c r="C60" s="140">
        <v>754.9699999999998</v>
      </c>
      <c r="D60" s="247">
        <f t="shared" si="11"/>
        <v>3.2727582633252148E-4</v>
      </c>
      <c r="E60" s="215">
        <f t="shared" si="12"/>
        <v>5.069565223055195E-4</v>
      </c>
      <c r="F60" s="52">
        <f t="shared" si="13"/>
        <v>0.52899123073495646</v>
      </c>
      <c r="H60" s="19">
        <v>380.12099999999992</v>
      </c>
      <c r="I60" s="140">
        <v>356.23100000000005</v>
      </c>
      <c r="J60" s="247">
        <f t="shared" si="14"/>
        <v>8.8473091177481095E-4</v>
      </c>
      <c r="K60" s="215">
        <f t="shared" si="15"/>
        <v>8.477237040446868E-4</v>
      </c>
      <c r="L60" s="52">
        <f t="shared" si="16"/>
        <v>-6.2848408796146171E-2</v>
      </c>
      <c r="N60" s="40">
        <f t="shared" si="9"/>
        <v>7.6983413330092905</v>
      </c>
      <c r="O60" s="143">
        <f t="shared" si="10"/>
        <v>4.7184788799554962</v>
      </c>
      <c r="P60" s="52">
        <f t="shared" si="17"/>
        <v>-0.38707850485618345</v>
      </c>
    </row>
    <row r="61" spans="1:16" ht="20.100000000000001" customHeight="1" thickBot="1" x14ac:dyDescent="0.3">
      <c r="A61" s="8" t="s">
        <v>17</v>
      </c>
      <c r="B61" s="196">
        <f>B62-SUM(B39:B60)</f>
        <v>2730.2799999997951</v>
      </c>
      <c r="C61" s="142">
        <f>C62-SUM(C39:C60)</f>
        <v>1837.649999999674</v>
      </c>
      <c r="D61" s="247">
        <f t="shared" si="11"/>
        <v>1.8096576201856924E-3</v>
      </c>
      <c r="E61" s="215">
        <f t="shared" si="12"/>
        <v>1.2339677778117977E-3</v>
      </c>
      <c r="F61" s="52">
        <f t="shared" si="13"/>
        <v>-0.32693716395394906</v>
      </c>
      <c r="H61" s="19">
        <f>H62-SUM(H39:H60)</f>
        <v>1046.7139999999199</v>
      </c>
      <c r="I61" s="140">
        <f>I62-SUM(I39:I60)</f>
        <v>919.79099999996834</v>
      </c>
      <c r="J61" s="247">
        <f t="shared" si="14"/>
        <v>2.4362248641548053E-3</v>
      </c>
      <c r="K61" s="215">
        <f t="shared" si="15"/>
        <v>2.1888286911216025E-3</v>
      </c>
      <c r="L61" s="52">
        <f t="shared" si="16"/>
        <v>-0.12125852907285208</v>
      </c>
      <c r="N61" s="40">
        <f t="shared" si="9"/>
        <v>3.8337240136542716</v>
      </c>
      <c r="O61" s="143">
        <f t="shared" si="10"/>
        <v>5.0052567137383699</v>
      </c>
      <c r="P61" s="52">
        <f t="shared" si="17"/>
        <v>0.30558608181276037</v>
      </c>
    </row>
    <row r="62" spans="1:16" s="1" customFormat="1" ht="26.25" customHeight="1" thickBot="1" x14ac:dyDescent="0.3">
      <c r="A62" s="12" t="s">
        <v>18</v>
      </c>
      <c r="B62" s="17">
        <v>1508727.3800000001</v>
      </c>
      <c r="C62" s="145">
        <v>1489220.4099999997</v>
      </c>
      <c r="D62" s="253">
        <f>SUM(D39:D61)</f>
        <v>0.99999999999999978</v>
      </c>
      <c r="E62" s="254">
        <f>SUM(E39:E61)</f>
        <v>0.99999999999999978</v>
      </c>
      <c r="F62" s="57">
        <f t="shared" si="13"/>
        <v>-1.2929420025505494E-2</v>
      </c>
      <c r="H62" s="17">
        <v>429645.88999999978</v>
      </c>
      <c r="I62" s="145">
        <v>420220.6430000001</v>
      </c>
      <c r="J62" s="253">
        <f t="shared" si="14"/>
        <v>1</v>
      </c>
      <c r="K62" s="254">
        <f t="shared" si="15"/>
        <v>1</v>
      </c>
      <c r="L62" s="57">
        <f t="shared" si="16"/>
        <v>-2.1937244645816787E-2</v>
      </c>
      <c r="N62" s="37">
        <f t="shared" si="9"/>
        <v>2.8477370775891915</v>
      </c>
      <c r="O62" s="150">
        <f t="shared" si="10"/>
        <v>2.8217491526321492</v>
      </c>
      <c r="P62" s="57">
        <f t="shared" si="17"/>
        <v>-9.1258161301333591E-3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B37</f>
        <v>jan-dez</v>
      </c>
      <c r="C66" s="349"/>
      <c r="D66" s="347" t="str">
        <f>B66</f>
        <v>jan-dez</v>
      </c>
      <c r="E66" s="349"/>
      <c r="F66" s="131" t="str">
        <f>F37</f>
        <v>2022 / 2021</v>
      </c>
      <c r="H66" s="350" t="str">
        <f>B66</f>
        <v>jan-dez</v>
      </c>
      <c r="I66" s="349"/>
      <c r="J66" s="347" t="str">
        <f>B66</f>
        <v>jan-dez</v>
      </c>
      <c r="K66" s="348"/>
      <c r="L66" s="131" t="str">
        <f>F66</f>
        <v>2022 / 2021</v>
      </c>
      <c r="N66" s="350" t="str">
        <f>B66</f>
        <v>jan-dez</v>
      </c>
      <c r="O66" s="348"/>
      <c r="P66" s="131" t="str">
        <f>L66</f>
        <v>2022 / 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B67</f>
        <v>2021</v>
      </c>
      <c r="E67" s="134">
        <f>C67</f>
        <v>2022</v>
      </c>
      <c r="F67" s="131" t="str">
        <f>F38</f>
        <v>HL</v>
      </c>
      <c r="H67" s="25">
        <f>B67</f>
        <v>2021</v>
      </c>
      <c r="I67" s="134">
        <f>C67</f>
        <v>2022</v>
      </c>
      <c r="J67" s="99">
        <f>B67</f>
        <v>2021</v>
      </c>
      <c r="K67" s="134">
        <f>C67</f>
        <v>2022</v>
      </c>
      <c r="L67" s="26">
        <v>1000</v>
      </c>
      <c r="N67" s="25">
        <f>B67</f>
        <v>2021</v>
      </c>
      <c r="O67" s="134">
        <f>C67</f>
        <v>2022</v>
      </c>
      <c r="P67" s="132"/>
    </row>
    <row r="68" spans="1:16" ht="20.100000000000001" customHeight="1" x14ac:dyDescent="0.25">
      <c r="A68" s="38" t="s">
        <v>160</v>
      </c>
      <c r="B68" s="39">
        <v>274917.42</v>
      </c>
      <c r="C68" s="147">
        <v>247441.33999999971</v>
      </c>
      <c r="D68" s="247">
        <f>B68/$B$96</f>
        <v>0.15450889478152385</v>
      </c>
      <c r="E68" s="246">
        <f>C68/$C$96</f>
        <v>0.13851460383232508</v>
      </c>
      <c r="F68" s="61">
        <f>(C68-B68)/B68</f>
        <v>-9.994303016520481E-2</v>
      </c>
      <c r="H68" s="19">
        <v>104305.17600000004</v>
      </c>
      <c r="I68" s="147">
        <v>105989.01500000001</v>
      </c>
      <c r="J68" s="245">
        <f>H68/$H$96</f>
        <v>0.20953597254894357</v>
      </c>
      <c r="K68" s="246">
        <f>I68/$I$96</f>
        <v>0.20331969533836403</v>
      </c>
      <c r="L68" s="58">
        <f>(I68-H68)/H68</f>
        <v>1.6143388703931408E-2</v>
      </c>
      <c r="N68" s="41">
        <f t="shared" ref="N68:N96" si="34">(H68/B68)*10</f>
        <v>3.7940548110774515</v>
      </c>
      <c r="O68" s="149">
        <f t="shared" ref="O68:O96" si="35">(I68/C68)*10</f>
        <v>4.283399653428976</v>
      </c>
      <c r="P68" s="61">
        <f>(O68-N68)/N68</f>
        <v>0.12897674565027129</v>
      </c>
    </row>
    <row r="69" spans="1:16" ht="20.100000000000001" customHeight="1" x14ac:dyDescent="0.25">
      <c r="A69" s="38" t="s">
        <v>161</v>
      </c>
      <c r="B69" s="19">
        <v>268867.84999999998</v>
      </c>
      <c r="C69" s="140">
        <v>234257.97999999998</v>
      </c>
      <c r="D69" s="247">
        <f t="shared" ref="D69:D95" si="36">B69/$B$96</f>
        <v>0.15110891971045173</v>
      </c>
      <c r="E69" s="215">
        <f t="shared" ref="E69:E95" si="37">C69/$C$96</f>
        <v>0.1311347218466436</v>
      </c>
      <c r="F69" s="52">
        <f t="shared" ref="F69:F96" si="38">(C69-B69)/B69</f>
        <v>-0.12872446445344804</v>
      </c>
      <c r="H69" s="19">
        <v>96017.545000000027</v>
      </c>
      <c r="I69" s="140">
        <v>83849.50099999996</v>
      </c>
      <c r="J69" s="214">
        <f t="shared" ref="J69:J96" si="39">H69/$H$96</f>
        <v>0.19288716480701737</v>
      </c>
      <c r="K69" s="215">
        <f t="shared" ref="K69:K96" si="40">I69/$I$96</f>
        <v>0.16084926345993344</v>
      </c>
      <c r="L69" s="59">
        <f t="shared" ref="L69:L96" si="41">(I69-H69)/H69</f>
        <v>-0.12672729759962165</v>
      </c>
      <c r="N69" s="40">
        <f t="shared" si="34"/>
        <v>3.5711798565726633</v>
      </c>
      <c r="O69" s="143">
        <f t="shared" si="35"/>
        <v>3.579365834196981</v>
      </c>
      <c r="P69" s="52">
        <f t="shared" ref="P69:P96" si="42">(O69-N69)/N69</f>
        <v>2.2922333663065249E-3</v>
      </c>
    </row>
    <row r="70" spans="1:16" ht="20.100000000000001" customHeight="1" x14ac:dyDescent="0.25">
      <c r="A70" s="38" t="s">
        <v>162</v>
      </c>
      <c r="B70" s="19">
        <v>266662.88000000006</v>
      </c>
      <c r="C70" s="140">
        <v>237661.32000000009</v>
      </c>
      <c r="D70" s="247">
        <f t="shared" si="36"/>
        <v>0.1498696840238721</v>
      </c>
      <c r="E70" s="215">
        <f t="shared" si="37"/>
        <v>0.13303986951439678</v>
      </c>
      <c r="F70" s="52">
        <f t="shared" si="38"/>
        <v>-0.1087573943549997</v>
      </c>
      <c r="H70" s="19">
        <v>73608.132999999943</v>
      </c>
      <c r="I70" s="140">
        <v>71022.093000000023</v>
      </c>
      <c r="J70" s="214">
        <f t="shared" si="39"/>
        <v>0.14786947615779844</v>
      </c>
      <c r="K70" s="215">
        <f t="shared" si="40"/>
        <v>0.13624232955701077</v>
      </c>
      <c r="L70" s="59">
        <f t="shared" si="41"/>
        <v>-3.5132530803354607E-2</v>
      </c>
      <c r="N70" s="40">
        <f t="shared" si="34"/>
        <v>2.7603441843874155</v>
      </c>
      <c r="O70" s="143">
        <f t="shared" si="35"/>
        <v>2.988374086283792</v>
      </c>
      <c r="P70" s="52">
        <f t="shared" si="42"/>
        <v>8.2609227931110932E-2</v>
      </c>
    </row>
    <row r="71" spans="1:16" ht="20.100000000000001" customHeight="1" x14ac:dyDescent="0.25">
      <c r="A71" s="38" t="s">
        <v>163</v>
      </c>
      <c r="B71" s="19">
        <v>131519.60999999999</v>
      </c>
      <c r="C71" s="140">
        <v>124222.5100000001</v>
      </c>
      <c r="D71" s="247">
        <f t="shared" si="36"/>
        <v>7.3916558591292814E-2</v>
      </c>
      <c r="E71" s="215">
        <f t="shared" si="37"/>
        <v>6.953822574557296E-2</v>
      </c>
      <c r="F71" s="52">
        <f t="shared" si="38"/>
        <v>-5.5482980826964817E-2</v>
      </c>
      <c r="H71" s="19">
        <v>50485.296000000002</v>
      </c>
      <c r="I71" s="140">
        <v>51906.685000000019</v>
      </c>
      <c r="J71" s="214">
        <f t="shared" si="39"/>
        <v>0.10141860646284022</v>
      </c>
      <c r="K71" s="215">
        <f t="shared" si="40"/>
        <v>9.9573067833722509E-2</v>
      </c>
      <c r="L71" s="59">
        <f t="shared" si="41"/>
        <v>2.8154514534291675E-2</v>
      </c>
      <c r="N71" s="40">
        <f t="shared" si="34"/>
        <v>3.8386135725311235</v>
      </c>
      <c r="O71" s="143">
        <f t="shared" si="35"/>
        <v>4.1785248905371484</v>
      </c>
      <c r="P71" s="52">
        <f t="shared" si="42"/>
        <v>8.8550543466633075E-2</v>
      </c>
    </row>
    <row r="72" spans="1:16" ht="20.100000000000001" customHeight="1" x14ac:dyDescent="0.25">
      <c r="A72" s="38" t="s">
        <v>165</v>
      </c>
      <c r="B72" s="19">
        <v>201964.36999999994</v>
      </c>
      <c r="C72" s="140">
        <v>339509.52999999974</v>
      </c>
      <c r="D72" s="247">
        <f t="shared" si="36"/>
        <v>0.11350787299672296</v>
      </c>
      <c r="E72" s="215">
        <f t="shared" si="37"/>
        <v>0.19005323865950979</v>
      </c>
      <c r="F72" s="52">
        <f t="shared" si="38"/>
        <v>0.68103675910755868</v>
      </c>
      <c r="H72" s="19">
        <v>24172.424000000014</v>
      </c>
      <c r="I72" s="140">
        <v>49237.879999999961</v>
      </c>
      <c r="J72" s="214">
        <f t="shared" si="39"/>
        <v>4.8559357895196165E-2</v>
      </c>
      <c r="K72" s="215">
        <f t="shared" si="40"/>
        <v>9.4453474831395656E-2</v>
      </c>
      <c r="L72" s="59">
        <f t="shared" si="41"/>
        <v>1.0369442468823125</v>
      </c>
      <c r="N72" s="40">
        <f t="shared" si="34"/>
        <v>1.1968657639958979</v>
      </c>
      <c r="O72" s="143">
        <f t="shared" si="35"/>
        <v>1.4502650337974312</v>
      </c>
      <c r="P72" s="52">
        <f t="shared" si="42"/>
        <v>0.21171903936455297</v>
      </c>
    </row>
    <row r="73" spans="1:16" ht="20.100000000000001" customHeight="1" x14ac:dyDescent="0.25">
      <c r="A73" s="38" t="s">
        <v>168</v>
      </c>
      <c r="B73" s="19">
        <v>108313.71</v>
      </c>
      <c r="C73" s="140">
        <v>97178.640000000058</v>
      </c>
      <c r="D73" s="247">
        <f t="shared" si="36"/>
        <v>6.0874395015734148E-2</v>
      </c>
      <c r="E73" s="215">
        <f t="shared" si="37"/>
        <v>5.4399401573577651E-2</v>
      </c>
      <c r="F73" s="52">
        <f t="shared" si="38"/>
        <v>-0.10280388327571781</v>
      </c>
      <c r="H73" s="19">
        <v>35887.95300000003</v>
      </c>
      <c r="I73" s="140">
        <v>34300.371999999967</v>
      </c>
      <c r="J73" s="214">
        <f t="shared" si="39"/>
        <v>7.2094381343508596E-2</v>
      </c>
      <c r="K73" s="215">
        <f t="shared" si="40"/>
        <v>6.5798716829593554E-2</v>
      </c>
      <c r="L73" s="59">
        <f t="shared" si="41"/>
        <v>-4.4237156685979342E-2</v>
      </c>
      <c r="N73" s="40">
        <f t="shared" si="34"/>
        <v>3.3133342953537488</v>
      </c>
      <c r="O73" s="143">
        <f t="shared" si="35"/>
        <v>3.5296205009660504</v>
      </c>
      <c r="P73" s="52">
        <f t="shared" si="42"/>
        <v>6.5277507891551206E-2</v>
      </c>
    </row>
    <row r="74" spans="1:16" ht="20.100000000000001" customHeight="1" x14ac:dyDescent="0.25">
      <c r="A74" s="38" t="s">
        <v>173</v>
      </c>
      <c r="B74" s="19">
        <v>51350.389999999992</v>
      </c>
      <c r="C74" s="140">
        <v>39085.92000000002</v>
      </c>
      <c r="D74" s="247">
        <f t="shared" si="36"/>
        <v>2.8859910024982099E-2</v>
      </c>
      <c r="E74" s="215">
        <f t="shared" si="37"/>
        <v>2.1879814925921275E-2</v>
      </c>
      <c r="F74" s="52">
        <f t="shared" si="38"/>
        <v>-0.23883888710484913</v>
      </c>
      <c r="H74" s="19">
        <v>14322.45899999999</v>
      </c>
      <c r="I74" s="140">
        <v>12049.83</v>
      </c>
      <c r="J74" s="214">
        <f t="shared" si="39"/>
        <v>2.8772017755450279E-2</v>
      </c>
      <c r="K74" s="215">
        <f t="shared" si="40"/>
        <v>2.3115298924884606E-2</v>
      </c>
      <c r="L74" s="59">
        <f t="shared" si="41"/>
        <v>-0.15867589497026952</v>
      </c>
      <c r="N74" s="40">
        <f t="shared" si="34"/>
        <v>2.7891626529029265</v>
      </c>
      <c r="O74" s="143">
        <f t="shared" si="35"/>
        <v>3.0829081162730705</v>
      </c>
      <c r="P74" s="52">
        <f t="shared" si="42"/>
        <v>0.10531672043737472</v>
      </c>
    </row>
    <row r="75" spans="1:16" ht="20.100000000000001" customHeight="1" x14ac:dyDescent="0.25">
      <c r="A75" s="38" t="s">
        <v>174</v>
      </c>
      <c r="B75" s="19">
        <v>1838.2899999999979</v>
      </c>
      <c r="C75" s="140">
        <v>5097.8800000000028</v>
      </c>
      <c r="D75" s="247">
        <f t="shared" si="36"/>
        <v>1.0331544512091203E-3</v>
      </c>
      <c r="E75" s="215">
        <f t="shared" si="37"/>
        <v>2.853730215754306E-3</v>
      </c>
      <c r="F75" s="52">
        <f t="shared" si="38"/>
        <v>1.7731641906336912</v>
      </c>
      <c r="H75" s="19">
        <v>4244.5069999999996</v>
      </c>
      <c r="I75" s="140">
        <v>11796.519000000004</v>
      </c>
      <c r="J75" s="214">
        <f t="shared" si="39"/>
        <v>8.5266804231824353E-3</v>
      </c>
      <c r="K75" s="215">
        <f t="shared" si="40"/>
        <v>2.2629370120415056E-2</v>
      </c>
      <c r="L75" s="59">
        <f t="shared" si="41"/>
        <v>1.7792436200482187</v>
      </c>
      <c r="N75" s="40">
        <f t="shared" si="34"/>
        <v>23.08943093853529</v>
      </c>
      <c r="O75" s="143">
        <f t="shared" si="35"/>
        <v>23.140048412281182</v>
      </c>
      <c r="P75" s="52">
        <f t="shared" si="42"/>
        <v>2.1922356545138097E-3</v>
      </c>
    </row>
    <row r="76" spans="1:16" ht="20.100000000000001" customHeight="1" x14ac:dyDescent="0.25">
      <c r="A76" s="38" t="s">
        <v>176</v>
      </c>
      <c r="B76" s="19">
        <v>45554.34</v>
      </c>
      <c r="C76" s="140">
        <v>46972.520000000004</v>
      </c>
      <c r="D76" s="247">
        <f t="shared" si="36"/>
        <v>2.5602418085771954E-2</v>
      </c>
      <c r="E76" s="215">
        <f t="shared" si="37"/>
        <v>2.6294636129944877E-2</v>
      </c>
      <c r="F76" s="52">
        <f t="shared" si="38"/>
        <v>3.113161117030798E-2</v>
      </c>
      <c r="H76" s="19">
        <v>10959.588000000002</v>
      </c>
      <c r="I76" s="140">
        <v>10705.898999999998</v>
      </c>
      <c r="J76" s="214">
        <f t="shared" si="39"/>
        <v>2.2016433108897018E-2</v>
      </c>
      <c r="K76" s="215">
        <f t="shared" si="40"/>
        <v>2.0537223815159478E-2</v>
      </c>
      <c r="L76" s="59">
        <f t="shared" si="41"/>
        <v>-2.3147676719234692E-2</v>
      </c>
      <c r="N76" s="40">
        <f t="shared" si="34"/>
        <v>2.4058274140290479</v>
      </c>
      <c r="O76" s="143">
        <f t="shared" si="35"/>
        <v>2.2791834459807561</v>
      </c>
      <c r="P76" s="52">
        <f t="shared" si="42"/>
        <v>-5.2640504181553367E-2</v>
      </c>
    </row>
    <row r="77" spans="1:16" ht="20.100000000000001" customHeight="1" x14ac:dyDescent="0.25">
      <c r="A77" s="38" t="s">
        <v>179</v>
      </c>
      <c r="B77" s="19">
        <v>20101.499999999993</v>
      </c>
      <c r="C77" s="140">
        <v>20318.8</v>
      </c>
      <c r="D77" s="247">
        <f t="shared" si="36"/>
        <v>1.1297430873790395E-2</v>
      </c>
      <c r="E77" s="215">
        <f t="shared" si="37"/>
        <v>1.1374213105814291E-2</v>
      </c>
      <c r="F77" s="52">
        <f t="shared" si="38"/>
        <v>1.0810138546874942E-2</v>
      </c>
      <c r="H77" s="19">
        <v>6963.5470000000014</v>
      </c>
      <c r="I77" s="140">
        <v>8675.8719999999976</v>
      </c>
      <c r="J77" s="214">
        <f t="shared" si="39"/>
        <v>1.3988889612105905E-2</v>
      </c>
      <c r="K77" s="215">
        <f t="shared" si="40"/>
        <v>1.6643004483385775E-2</v>
      </c>
      <c r="L77" s="59">
        <f t="shared" si="41"/>
        <v>0.24589839057595156</v>
      </c>
      <c r="N77" s="40">
        <f t="shared" si="34"/>
        <v>3.4641927219361754</v>
      </c>
      <c r="O77" s="143">
        <f t="shared" si="35"/>
        <v>4.2698742051695957</v>
      </c>
      <c r="P77" s="52">
        <f t="shared" si="42"/>
        <v>0.23257409385212149</v>
      </c>
    </row>
    <row r="78" spans="1:16" ht="20.100000000000001" customHeight="1" x14ac:dyDescent="0.25">
      <c r="A78" s="38" t="s">
        <v>180</v>
      </c>
      <c r="B78" s="19">
        <v>45221.930000000008</v>
      </c>
      <c r="C78" s="140">
        <v>28234.970000000008</v>
      </c>
      <c r="D78" s="247">
        <f t="shared" si="36"/>
        <v>2.5415597251667206E-2</v>
      </c>
      <c r="E78" s="215">
        <f t="shared" si="37"/>
        <v>1.5805587230361705E-2</v>
      </c>
      <c r="F78" s="52">
        <f t="shared" si="38"/>
        <v>-0.37563544943791644</v>
      </c>
      <c r="H78" s="19">
        <v>14270.178</v>
      </c>
      <c r="I78" s="140">
        <v>8666.3969999999972</v>
      </c>
      <c r="J78" s="214">
        <f t="shared" si="39"/>
        <v>2.8666991805627529E-2</v>
      </c>
      <c r="K78" s="215">
        <f t="shared" si="40"/>
        <v>1.662482850436256E-2</v>
      </c>
      <c r="L78" s="59">
        <f t="shared" si="41"/>
        <v>-0.39269173797271506</v>
      </c>
      <c r="N78" s="40">
        <f t="shared" si="34"/>
        <v>3.1555880078537113</v>
      </c>
      <c r="O78" s="143">
        <f t="shared" si="35"/>
        <v>3.0693841714724663</v>
      </c>
      <c r="P78" s="52">
        <f t="shared" si="42"/>
        <v>-2.731783622155318E-2</v>
      </c>
    </row>
    <row r="79" spans="1:16" ht="20.100000000000001" customHeight="1" x14ac:dyDescent="0.25">
      <c r="A79" s="38" t="s">
        <v>181</v>
      </c>
      <c r="B79" s="19">
        <v>103130.05999999992</v>
      </c>
      <c r="C79" s="140">
        <v>102580.82999999994</v>
      </c>
      <c r="D79" s="247">
        <f t="shared" si="36"/>
        <v>5.7961083693249531E-2</v>
      </c>
      <c r="E79" s="215">
        <f t="shared" si="37"/>
        <v>5.7423480766152883E-2</v>
      </c>
      <c r="F79" s="52">
        <f t="shared" si="38"/>
        <v>-5.3256053569636416E-3</v>
      </c>
      <c r="H79" s="19">
        <v>6724.2389999999978</v>
      </c>
      <c r="I79" s="140">
        <v>7576.4460000000008</v>
      </c>
      <c r="J79" s="214">
        <f t="shared" si="39"/>
        <v>1.3508149955247999E-2</v>
      </c>
      <c r="K79" s="215">
        <f t="shared" si="40"/>
        <v>1.4533965547916137E-2</v>
      </c>
      <c r="L79" s="59">
        <f t="shared" si="41"/>
        <v>0.12673657197491098</v>
      </c>
      <c r="N79" s="40">
        <f t="shared" si="34"/>
        <v>0.65201542595825135</v>
      </c>
      <c r="O79" s="143">
        <f t="shared" si="35"/>
        <v>0.73858302764756378</v>
      </c>
      <c r="P79" s="52">
        <f t="shared" si="42"/>
        <v>0.13276925398212183</v>
      </c>
    </row>
    <row r="80" spans="1:16" ht="20.100000000000001" customHeight="1" x14ac:dyDescent="0.25">
      <c r="A80" s="38" t="s">
        <v>193</v>
      </c>
      <c r="B80" s="19">
        <v>8898.2600000000057</v>
      </c>
      <c r="C80" s="140">
        <v>8099.2200000000021</v>
      </c>
      <c r="D80" s="247">
        <f t="shared" si="36"/>
        <v>5.0009938187207037E-3</v>
      </c>
      <c r="E80" s="215">
        <f t="shared" si="37"/>
        <v>4.5338432521051068E-3</v>
      </c>
      <c r="F80" s="52">
        <f t="shared" si="38"/>
        <v>-8.9797331163621097E-2</v>
      </c>
      <c r="H80" s="19">
        <v>5642.5410000000029</v>
      </c>
      <c r="I80" s="140">
        <v>5470.6630000000014</v>
      </c>
      <c r="J80" s="214">
        <f t="shared" si="39"/>
        <v>1.1335154796942089E-2</v>
      </c>
      <c r="K80" s="215">
        <f t="shared" si="40"/>
        <v>1.0494422789558528E-2</v>
      </c>
      <c r="L80" s="59">
        <f t="shared" si="41"/>
        <v>-3.0461098997774484E-2</v>
      </c>
      <c r="N80" s="40">
        <f t="shared" si="34"/>
        <v>6.3411734428978237</v>
      </c>
      <c r="O80" s="143">
        <f t="shared" si="35"/>
        <v>6.7545553769375317</v>
      </c>
      <c r="P80" s="52">
        <f t="shared" si="42"/>
        <v>6.5190132041365284E-2</v>
      </c>
    </row>
    <row r="81" spans="1:16" ht="20.100000000000001" customHeight="1" x14ac:dyDescent="0.25">
      <c r="A81" s="38" t="s">
        <v>194</v>
      </c>
      <c r="B81" s="19">
        <v>16665.069999999989</v>
      </c>
      <c r="C81" s="140">
        <v>19374.100000000006</v>
      </c>
      <c r="D81" s="247">
        <f t="shared" si="36"/>
        <v>9.3660909052497594E-3</v>
      </c>
      <c r="E81" s="215">
        <f t="shared" si="37"/>
        <v>1.0845381722018856E-2</v>
      </c>
      <c r="F81" s="52">
        <f t="shared" ref="F81:F86" si="43">(C81-B81)/B81</f>
        <v>0.16255737299633419</v>
      </c>
      <c r="H81" s="19">
        <v>3354.6860000000001</v>
      </c>
      <c r="I81" s="140">
        <v>4727.6759999999995</v>
      </c>
      <c r="J81" s="214">
        <f t="shared" si="39"/>
        <v>6.7391420115750066E-3</v>
      </c>
      <c r="K81" s="215">
        <f t="shared" si="40"/>
        <v>9.0691440426962661E-3</v>
      </c>
      <c r="L81" s="59">
        <f>(I81-H81)/H81</f>
        <v>0.40927526451059781</v>
      </c>
      <c r="N81" s="40">
        <f t="shared" si="34"/>
        <v>2.0130044458259118</v>
      </c>
      <c r="O81" s="143">
        <f t="shared" si="35"/>
        <v>2.440204190130121</v>
      </c>
      <c r="P81" s="52">
        <f>(O81-N81)/N81</f>
        <v>0.21221997059670392</v>
      </c>
    </row>
    <row r="82" spans="1:16" ht="20.100000000000001" customHeight="1" x14ac:dyDescent="0.25">
      <c r="A82" s="38" t="s">
        <v>195</v>
      </c>
      <c r="B82" s="19">
        <v>12734.799999999997</v>
      </c>
      <c r="C82" s="140">
        <v>15602.490000000005</v>
      </c>
      <c r="D82" s="247">
        <f t="shared" si="36"/>
        <v>7.1572033276892742E-3</v>
      </c>
      <c r="E82" s="215">
        <f t="shared" si="37"/>
        <v>8.7340810599708888E-3</v>
      </c>
      <c r="F82" s="52">
        <f>(C82-B82)/B82</f>
        <v>0.22518531896849645</v>
      </c>
      <c r="H82" s="19">
        <v>3794.5729999999999</v>
      </c>
      <c r="I82" s="140">
        <v>4634.8280000000013</v>
      </c>
      <c r="J82" s="214">
        <f t="shared" si="39"/>
        <v>7.6228196380490471E-3</v>
      </c>
      <c r="K82" s="215">
        <f t="shared" si="40"/>
        <v>8.891032876432706E-3</v>
      </c>
      <c r="L82" s="59">
        <f>(I82-H82)/H82</f>
        <v>0.22143598238853265</v>
      </c>
      <c r="N82" s="40">
        <f t="shared" si="34"/>
        <v>2.9796879417030504</v>
      </c>
      <c r="O82" s="143">
        <f t="shared" si="35"/>
        <v>2.9705694411597121</v>
      </c>
      <c r="P82" s="52">
        <f>(O82-N82)/N82</f>
        <v>-3.0602199699229522E-3</v>
      </c>
    </row>
    <row r="83" spans="1:16" ht="20.100000000000001" customHeight="1" x14ac:dyDescent="0.25">
      <c r="A83" s="38" t="s">
        <v>196</v>
      </c>
      <c r="B83" s="19">
        <v>36790.020000000033</v>
      </c>
      <c r="C83" s="140">
        <v>35406.50999999998</v>
      </c>
      <c r="D83" s="247">
        <f t="shared" si="36"/>
        <v>2.0676701131525838E-2</v>
      </c>
      <c r="E83" s="215">
        <f t="shared" si="37"/>
        <v>1.9820126684309335E-2</v>
      </c>
      <c r="F83" s="52">
        <f>(C83-B83)/B83</f>
        <v>-3.7605578904280339E-2</v>
      </c>
      <c r="H83" s="19">
        <v>3776.1779999999994</v>
      </c>
      <c r="I83" s="140">
        <v>4099.7919999999976</v>
      </c>
      <c r="J83" s="214">
        <f t="shared" si="39"/>
        <v>7.5858663979237635E-3</v>
      </c>
      <c r="K83" s="215">
        <f t="shared" si="40"/>
        <v>7.864668431824387E-3</v>
      </c>
      <c r="L83" s="59">
        <f>(I83-H83)/H83</f>
        <v>8.569882034162539E-2</v>
      </c>
      <c r="N83" s="40">
        <f t="shared" si="34"/>
        <v>1.0264136850156635</v>
      </c>
      <c r="O83" s="143">
        <f t="shared" si="35"/>
        <v>1.1579203937355023</v>
      </c>
      <c r="P83" s="52">
        <f>(O83-N83)/N83</f>
        <v>0.12812252081170553</v>
      </c>
    </row>
    <row r="84" spans="1:16" ht="20.100000000000001" customHeight="1" x14ac:dyDescent="0.25">
      <c r="A84" s="38" t="s">
        <v>197</v>
      </c>
      <c r="B84" s="19">
        <v>14071.989999999996</v>
      </c>
      <c r="C84" s="140">
        <v>11529.889999999998</v>
      </c>
      <c r="D84" s="247">
        <f t="shared" si="36"/>
        <v>7.9087299097912959E-3</v>
      </c>
      <c r="E84" s="215">
        <f t="shared" si="37"/>
        <v>6.4542899160677358E-3</v>
      </c>
      <c r="F84" s="52">
        <f t="shared" si="43"/>
        <v>-0.18064964514613777</v>
      </c>
      <c r="H84" s="19">
        <v>4704.1350000000011</v>
      </c>
      <c r="I84" s="140">
        <v>4085.9799999999996</v>
      </c>
      <c r="J84" s="214">
        <f t="shared" si="39"/>
        <v>9.450015234397615E-3</v>
      </c>
      <c r="K84" s="215">
        <f t="shared" si="40"/>
        <v>7.8381727460968328E-3</v>
      </c>
      <c r="L84" s="59">
        <f t="shared" si="41"/>
        <v>-0.13140673046160484</v>
      </c>
      <c r="N84" s="40">
        <f t="shared" si="34"/>
        <v>3.3429067246352524</v>
      </c>
      <c r="O84" s="143">
        <f t="shared" si="35"/>
        <v>3.5438152488878911</v>
      </c>
      <c r="P84" s="52">
        <f t="shared" si="42"/>
        <v>6.0099949176583747E-2</v>
      </c>
    </row>
    <row r="85" spans="1:16" ht="20.100000000000001" customHeight="1" x14ac:dyDescent="0.25">
      <c r="A85" s="38" t="s">
        <v>198</v>
      </c>
      <c r="B85" s="19">
        <v>2298.4300000000003</v>
      </c>
      <c r="C85" s="140">
        <v>4904.2800000000007</v>
      </c>
      <c r="D85" s="247">
        <f t="shared" si="36"/>
        <v>1.2917620099617477E-3</v>
      </c>
      <c r="E85" s="215">
        <f t="shared" si="37"/>
        <v>2.745355328591399E-3</v>
      </c>
      <c r="F85" s="52">
        <f t="shared" si="43"/>
        <v>1.1337521699594941</v>
      </c>
      <c r="H85" s="19">
        <v>964.42700000000025</v>
      </c>
      <c r="I85" s="140">
        <v>3272.7580000000016</v>
      </c>
      <c r="J85" s="214">
        <f t="shared" si="39"/>
        <v>1.9374124769940466E-3</v>
      </c>
      <c r="K85" s="215">
        <f t="shared" si="40"/>
        <v>6.2781615573669946E-3</v>
      </c>
      <c r="L85" s="59">
        <f t="shared" si="41"/>
        <v>2.3934740524684615</v>
      </c>
      <c r="N85" s="40">
        <f t="shared" si="34"/>
        <v>4.1960251127943868</v>
      </c>
      <c r="O85" s="143">
        <f t="shared" si="35"/>
        <v>6.6732690629409444</v>
      </c>
      <c r="P85" s="52">
        <f t="shared" si="42"/>
        <v>0.5903787235669834</v>
      </c>
    </row>
    <row r="86" spans="1:16" ht="20.100000000000001" customHeight="1" x14ac:dyDescent="0.25">
      <c r="A86" s="38" t="s">
        <v>199</v>
      </c>
      <c r="B86" s="19">
        <v>5394.2700000000013</v>
      </c>
      <c r="C86" s="140">
        <v>12927.53</v>
      </c>
      <c r="D86" s="247">
        <f t="shared" si="36"/>
        <v>3.0316838265582844E-3</v>
      </c>
      <c r="E86" s="215">
        <f t="shared" si="37"/>
        <v>7.23667151366259E-3</v>
      </c>
      <c r="F86" s="52">
        <f t="shared" si="43"/>
        <v>1.3965300216711432</v>
      </c>
      <c r="H86" s="19">
        <v>1139.933</v>
      </c>
      <c r="I86" s="140">
        <v>2790.7770000000005</v>
      </c>
      <c r="J86" s="214">
        <f t="shared" si="39"/>
        <v>2.2899819448618237E-3</v>
      </c>
      <c r="K86" s="215">
        <f t="shared" si="40"/>
        <v>5.3535730037430158E-3</v>
      </c>
      <c r="L86" s="59">
        <f t="shared" si="41"/>
        <v>1.4481938850792113</v>
      </c>
      <c r="N86" s="40">
        <f t="shared" si="34"/>
        <v>2.1132294082424492</v>
      </c>
      <c r="O86" s="143">
        <f t="shared" si="35"/>
        <v>2.1587859397734914</v>
      </c>
      <c r="P86" s="52">
        <f t="shared" si="42"/>
        <v>2.1557778513470106E-2</v>
      </c>
    </row>
    <row r="87" spans="1:16" ht="20.100000000000001" customHeight="1" x14ac:dyDescent="0.25">
      <c r="A87" s="38" t="s">
        <v>200</v>
      </c>
      <c r="B87" s="19">
        <v>3952.0200000000009</v>
      </c>
      <c r="C87" s="140">
        <v>5806.99</v>
      </c>
      <c r="D87" s="247">
        <f t="shared" si="36"/>
        <v>2.2211114972433472E-3</v>
      </c>
      <c r="E87" s="215">
        <f t="shared" si="37"/>
        <v>3.2506812293704615E-3</v>
      </c>
      <c r="F87" s="52">
        <f t="shared" ref="F87:F88" si="44">(C87-B87)/B87</f>
        <v>0.46937262463246604</v>
      </c>
      <c r="H87" s="19">
        <v>1451.7709999999995</v>
      </c>
      <c r="I87" s="140">
        <v>2534.9179999999997</v>
      </c>
      <c r="J87" s="214">
        <f t="shared" si="39"/>
        <v>2.9164252443555833E-3</v>
      </c>
      <c r="K87" s="215">
        <f t="shared" si="40"/>
        <v>4.8627563476057864E-3</v>
      </c>
      <c r="L87" s="59">
        <f t="shared" ref="L87:L88" si="45">(I87-H87)/H87</f>
        <v>0.74608667620444313</v>
      </c>
      <c r="N87" s="40">
        <f t="shared" si="34"/>
        <v>3.6734910248429897</v>
      </c>
      <c r="O87" s="143">
        <f t="shared" si="35"/>
        <v>4.3652873519671971</v>
      </c>
      <c r="P87" s="52">
        <f t="shared" ref="P87:P88" si="46">(O87-N87)/N87</f>
        <v>0.18832122426480563</v>
      </c>
    </row>
    <row r="88" spans="1:16" ht="20.100000000000001" customHeight="1" x14ac:dyDescent="0.25">
      <c r="A88" s="38" t="s">
        <v>201</v>
      </c>
      <c r="B88" s="19">
        <v>55571.170000000027</v>
      </c>
      <c r="C88" s="140">
        <v>48850.18</v>
      </c>
      <c r="D88" s="247">
        <f t="shared" si="36"/>
        <v>3.1232069828154872E-2</v>
      </c>
      <c r="E88" s="215">
        <f t="shared" si="37"/>
        <v>2.7345726990638579E-2</v>
      </c>
      <c r="F88" s="52">
        <f t="shared" si="44"/>
        <v>-0.12094382752783546</v>
      </c>
      <c r="H88" s="19">
        <v>2518.5669999999977</v>
      </c>
      <c r="I88" s="140">
        <v>2486.7900000000004</v>
      </c>
      <c r="J88" s="214">
        <f t="shared" si="39"/>
        <v>5.059484159968001E-3</v>
      </c>
      <c r="K88" s="215">
        <f t="shared" si="40"/>
        <v>4.7704319657135251E-3</v>
      </c>
      <c r="L88" s="59">
        <f t="shared" si="45"/>
        <v>-1.2617095356207456E-2</v>
      </c>
      <c r="N88" s="40">
        <f t="shared" si="34"/>
        <v>0.45321467948218408</v>
      </c>
      <c r="O88" s="143">
        <f t="shared" si="35"/>
        <v>0.50906465441887838</v>
      </c>
      <c r="P88" s="52">
        <f t="shared" si="46"/>
        <v>0.12323072809668287</v>
      </c>
    </row>
    <row r="89" spans="1:16" ht="20.100000000000001" customHeight="1" x14ac:dyDescent="0.25">
      <c r="A89" s="38" t="s">
        <v>202</v>
      </c>
      <c r="B89" s="19">
        <v>6968.5800000000008</v>
      </c>
      <c r="C89" s="140">
        <v>9587.2900000000009</v>
      </c>
      <c r="D89" s="247">
        <f t="shared" si="36"/>
        <v>3.9164764240717511E-3</v>
      </c>
      <c r="E89" s="215">
        <f t="shared" si="37"/>
        <v>5.3668464460126736E-3</v>
      </c>
      <c r="F89" s="52">
        <f t="shared" ref="F89:F94" si="47">(C89-B89)/B89</f>
        <v>0.37578818066234437</v>
      </c>
      <c r="H89" s="19">
        <v>1792.5249999999999</v>
      </c>
      <c r="I89" s="140">
        <v>2469.8280000000004</v>
      </c>
      <c r="J89" s="214">
        <f t="shared" si="39"/>
        <v>3.6009571489845804E-3</v>
      </c>
      <c r="K89" s="215">
        <f t="shared" si="40"/>
        <v>4.7378936062209935E-3</v>
      </c>
      <c r="L89" s="59">
        <f t="shared" ref="L89:L94" si="48">(I89-H89)/H89</f>
        <v>0.3778485655709129</v>
      </c>
      <c r="N89" s="40">
        <f t="shared" si="34"/>
        <v>2.5722959340353406</v>
      </c>
      <c r="O89" s="143">
        <f t="shared" si="35"/>
        <v>2.5761482128943634</v>
      </c>
      <c r="P89" s="52">
        <f t="shared" ref="P89:P92" si="49">(O89-N89)/N89</f>
        <v>1.4976032920828784E-3</v>
      </c>
    </row>
    <row r="90" spans="1:16" ht="20.100000000000001" customHeight="1" x14ac:dyDescent="0.25">
      <c r="A90" s="38" t="s">
        <v>203</v>
      </c>
      <c r="B90" s="19">
        <v>13079.569999999994</v>
      </c>
      <c r="C90" s="140">
        <v>10158.449999999995</v>
      </c>
      <c r="D90" s="247">
        <f t="shared" si="36"/>
        <v>7.3509707202896613E-3</v>
      </c>
      <c r="E90" s="215">
        <f t="shared" si="37"/>
        <v>5.6865747546488536E-3</v>
      </c>
      <c r="F90" s="52">
        <f t="shared" si="47"/>
        <v>-0.22333455916364225</v>
      </c>
      <c r="H90" s="19">
        <v>3330.3330000000005</v>
      </c>
      <c r="I90" s="140">
        <v>2353.4240000000004</v>
      </c>
      <c r="J90" s="214">
        <f t="shared" si="39"/>
        <v>6.6902198992199648E-3</v>
      </c>
      <c r="K90" s="215">
        <f t="shared" si="40"/>
        <v>4.5145947500502201E-3</v>
      </c>
      <c r="L90" s="59">
        <f t="shared" si="48"/>
        <v>-0.29333673239282676</v>
      </c>
      <c r="N90" s="40">
        <f t="shared" si="34"/>
        <v>2.5462098524645702</v>
      </c>
      <c r="O90" s="143">
        <f t="shared" si="35"/>
        <v>2.3167156406735296</v>
      </c>
      <c r="P90" s="52">
        <f t="shared" si="49"/>
        <v>-9.013169577083549E-2</v>
      </c>
    </row>
    <row r="91" spans="1:16" ht="20.100000000000001" customHeight="1" x14ac:dyDescent="0.25">
      <c r="A91" s="38" t="s">
        <v>204</v>
      </c>
      <c r="B91" s="19">
        <v>2091.9599999999991</v>
      </c>
      <c r="C91" s="140">
        <v>2058.8199999999997</v>
      </c>
      <c r="D91" s="247">
        <f t="shared" si="36"/>
        <v>1.1757218859654529E-3</v>
      </c>
      <c r="E91" s="215">
        <f t="shared" si="37"/>
        <v>1.1525019896112259E-3</v>
      </c>
      <c r="F91" s="52">
        <f t="shared" si="47"/>
        <v>-1.5841603089924966E-2</v>
      </c>
      <c r="H91" s="19">
        <v>1512.3090000000004</v>
      </c>
      <c r="I91" s="140">
        <v>2190.3500000000008</v>
      </c>
      <c r="J91" s="214">
        <f t="shared" si="39"/>
        <v>3.0380384680959672E-3</v>
      </c>
      <c r="K91" s="215">
        <f t="shared" si="40"/>
        <v>4.2017684067012576E-3</v>
      </c>
      <c r="L91" s="59">
        <f t="shared" si="48"/>
        <v>0.44834818810177035</v>
      </c>
      <c r="N91" s="40">
        <f t="shared" si="34"/>
        <v>7.229148740893713</v>
      </c>
      <c r="O91" s="143">
        <f t="shared" si="35"/>
        <v>10.638861095190455</v>
      </c>
      <c r="P91" s="52">
        <f t="shared" si="49"/>
        <v>0.47166166813095783</v>
      </c>
    </row>
    <row r="92" spans="1:16" ht="20.100000000000001" customHeight="1" x14ac:dyDescent="0.25">
      <c r="A92" s="38" t="s">
        <v>205</v>
      </c>
      <c r="B92" s="19">
        <v>3916.9800000000005</v>
      </c>
      <c r="C92" s="140">
        <v>4826.8599999999988</v>
      </c>
      <c r="D92" s="247">
        <f t="shared" si="36"/>
        <v>2.2014183411197931E-3</v>
      </c>
      <c r="E92" s="215">
        <f t="shared" si="37"/>
        <v>2.7020165694790418E-3</v>
      </c>
      <c r="F92" s="52">
        <f t="shared" si="47"/>
        <v>0.23229120393772706</v>
      </c>
      <c r="H92" s="19">
        <v>1528.6210000000003</v>
      </c>
      <c r="I92" s="140">
        <v>1855.6229999999994</v>
      </c>
      <c r="J92" s="214">
        <f t="shared" si="39"/>
        <v>3.0708072233513956E-3</v>
      </c>
      <c r="K92" s="215">
        <f t="shared" si="40"/>
        <v>3.5596585459621534E-3</v>
      </c>
      <c r="L92" s="59">
        <f t="shared" si="48"/>
        <v>0.21391960466328735</v>
      </c>
      <c r="N92" s="40">
        <f t="shared" si="34"/>
        <v>3.9025499236656813</v>
      </c>
      <c r="O92" s="143">
        <f t="shared" si="35"/>
        <v>3.8443688029070655</v>
      </c>
      <c r="P92" s="52">
        <f t="shared" si="49"/>
        <v>-1.4908488525872858E-2</v>
      </c>
    </row>
    <row r="93" spans="1:16" ht="20.100000000000001" customHeight="1" x14ac:dyDescent="0.25">
      <c r="A93" s="38" t="s">
        <v>206</v>
      </c>
      <c r="B93" s="19">
        <v>2232.0599999999995</v>
      </c>
      <c r="C93" s="140">
        <v>2515.4999999999995</v>
      </c>
      <c r="D93" s="247">
        <f t="shared" si="36"/>
        <v>1.2544607893019224E-3</v>
      </c>
      <c r="E93" s="215">
        <f t="shared" si="37"/>
        <v>1.4081458091853773E-3</v>
      </c>
      <c r="F93" s="52">
        <f t="shared" si="47"/>
        <v>0.12698583371414751</v>
      </c>
      <c r="H93" s="19">
        <v>1422.5849999999994</v>
      </c>
      <c r="I93" s="140">
        <v>1476.0430000000001</v>
      </c>
      <c r="J93" s="214">
        <f t="shared" si="39"/>
        <v>2.8577942431978511E-3</v>
      </c>
      <c r="K93" s="215">
        <f t="shared" si="40"/>
        <v>2.8315067657372307E-3</v>
      </c>
      <c r="L93" s="59">
        <f t="shared" si="48"/>
        <v>3.7578070906132702E-2</v>
      </c>
      <c r="N93" s="40">
        <f t="shared" ref="N93:N94" si="50">(H93/B93)*10</f>
        <v>6.3734173812531907</v>
      </c>
      <c r="O93" s="143">
        <f t="shared" ref="O93:O94" si="51">(I93/C93)*10</f>
        <v>5.8677916915126236</v>
      </c>
      <c r="P93" s="52">
        <f t="shared" ref="P93:P94" si="52">(O93-N93)/N93</f>
        <v>-7.9333528544328138E-2</v>
      </c>
    </row>
    <row r="94" spans="1:16" ht="20.100000000000001" customHeight="1" x14ac:dyDescent="0.25">
      <c r="A94" s="38" t="s">
        <v>207</v>
      </c>
      <c r="B94" s="19">
        <v>3486.1200000000003</v>
      </c>
      <c r="C94" s="140">
        <v>4845.4000000000005</v>
      </c>
      <c r="D94" s="247">
        <f t="shared" si="36"/>
        <v>1.959266707347123E-3</v>
      </c>
      <c r="E94" s="215">
        <f t="shared" si="37"/>
        <v>2.7123950323302841E-3</v>
      </c>
      <c r="F94" s="52">
        <f t="shared" si="47"/>
        <v>0.38991199384989617</v>
      </c>
      <c r="H94" s="19">
        <v>904.12399999999991</v>
      </c>
      <c r="I94" s="140">
        <v>1388.2339999999997</v>
      </c>
      <c r="J94" s="214">
        <f t="shared" si="39"/>
        <v>1.8162713386806516E-3</v>
      </c>
      <c r="K94" s="215">
        <f t="shared" si="40"/>
        <v>2.6630619591884908E-3</v>
      </c>
      <c r="L94" s="59">
        <f t="shared" si="48"/>
        <v>0.53544646530785578</v>
      </c>
      <c r="N94" s="40">
        <f t="shared" si="50"/>
        <v>2.5934964946702923</v>
      </c>
      <c r="O94" s="143">
        <f t="shared" si="51"/>
        <v>2.8650555165724185</v>
      </c>
      <c r="P94" s="52">
        <f t="shared" si="52"/>
        <v>0.10470768804206507</v>
      </c>
    </row>
    <row r="95" spans="1:16" ht="20.100000000000001" customHeight="1" thickBot="1" x14ac:dyDescent="0.3">
      <c r="A95" s="8" t="s">
        <v>17</v>
      </c>
      <c r="B95" s="19">
        <f>B96-SUM(B68:B94)</f>
        <v>71704.689999999246</v>
      </c>
      <c r="C95" s="140">
        <f>C96-SUM(C68:C94)</f>
        <v>67335.960000000196</v>
      </c>
      <c r="D95" s="247">
        <f t="shared" si="36"/>
        <v>4.02994193767411E-2</v>
      </c>
      <c r="E95" s="215">
        <f t="shared" si="37"/>
        <v>3.7693838156022459E-2</v>
      </c>
      <c r="F95" s="52">
        <f t="shared" si="38"/>
        <v>-6.0926698100209287E-2</v>
      </c>
      <c r="H95" s="19">
        <f>H96-SUM(H68:H94)</f>
        <v>17992.908000000054</v>
      </c>
      <c r="I95" s="140">
        <f>I96-SUM(I68:I94)</f>
        <v>19678.222000000125</v>
      </c>
      <c r="J95" s="214">
        <f t="shared" si="39"/>
        <v>3.6145487897586953E-2</v>
      </c>
      <c r="K95" s="215">
        <f t="shared" si="40"/>
        <v>3.7748912958958221E-2</v>
      </c>
      <c r="L95" s="59">
        <f t="shared" si="41"/>
        <v>9.3665459746699431E-2</v>
      </c>
      <c r="N95" s="40">
        <f t="shared" si="34"/>
        <v>2.5093069923320552</v>
      </c>
      <c r="O95" s="143">
        <f t="shared" si="35"/>
        <v>2.9223942155127913</v>
      </c>
      <c r="P95" s="52">
        <f t="shared" si="42"/>
        <v>0.16462203486582103</v>
      </c>
    </row>
    <row r="96" spans="1:16" s="1" customFormat="1" ht="26.25" customHeight="1" thickBot="1" x14ac:dyDescent="0.3">
      <c r="A96" s="12" t="s">
        <v>18</v>
      </c>
      <c r="B96" s="17">
        <v>1779298.3399999994</v>
      </c>
      <c r="C96" s="145">
        <v>1786391.7099999997</v>
      </c>
      <c r="D96" s="243">
        <f>SUM(D68:D95)</f>
        <v>0.99999999999999978</v>
      </c>
      <c r="E96" s="244">
        <f>SUM(E68:E95)</f>
        <v>1.0000000000000004</v>
      </c>
      <c r="F96" s="57">
        <f t="shared" si="38"/>
        <v>3.9866108119902743E-3</v>
      </c>
      <c r="H96" s="17">
        <v>497791.26100000017</v>
      </c>
      <c r="I96" s="145">
        <v>521292.41499999998</v>
      </c>
      <c r="J96" s="255">
        <f t="shared" si="39"/>
        <v>1</v>
      </c>
      <c r="K96" s="244">
        <f t="shared" si="40"/>
        <v>1</v>
      </c>
      <c r="L96" s="60">
        <f t="shared" si="41"/>
        <v>4.7210860939561165E-2</v>
      </c>
      <c r="N96" s="37">
        <f t="shared" si="34"/>
        <v>2.7976829394445475</v>
      </c>
      <c r="O96" s="150">
        <f t="shared" si="35"/>
        <v>2.918130509013614</v>
      </c>
      <c r="P96" s="57">
        <f t="shared" si="42"/>
        <v>4.3052616102731152E-2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79" zoomScaleNormal="100" workbookViewId="0">
      <selection activeCell="E18" sqref="E18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208</v>
      </c>
    </row>
    <row r="3" spans="1:17" ht="8.25" customHeight="1" thickBot="1" x14ac:dyDescent="0.3"/>
    <row r="4" spans="1:17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7" x14ac:dyDescent="0.25">
      <c r="A5" s="357"/>
      <c r="B5" s="347" t="s">
        <v>69</v>
      </c>
      <c r="C5" s="349"/>
      <c r="D5" s="347" t="str">
        <f>B5</f>
        <v>dez</v>
      </c>
      <c r="E5" s="349"/>
      <c r="F5" s="131" t="s">
        <v>132</v>
      </c>
      <c r="H5" s="350" t="str">
        <f>B5</f>
        <v>dez</v>
      </c>
      <c r="I5" s="349"/>
      <c r="J5" s="347" t="str">
        <f>B5</f>
        <v>dez</v>
      </c>
      <c r="K5" s="348"/>
      <c r="L5" s="131" t="str">
        <f>F5</f>
        <v>2022 /2021</v>
      </c>
      <c r="N5" s="350" t="str">
        <f>B5</f>
        <v>dez</v>
      </c>
      <c r="O5" s="348"/>
      <c r="P5" s="131" t="str">
        <f>L5</f>
        <v>2022 /2021</v>
      </c>
    </row>
    <row r="6" spans="1:17" ht="19.5" customHeight="1" thickBot="1" x14ac:dyDescent="0.3">
      <c r="A6" s="358"/>
      <c r="B6" s="99">
        <v>2021</v>
      </c>
      <c r="C6" s="134"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C6</f>
        <v>2022</v>
      </c>
      <c r="J6" s="99">
        <f>B6</f>
        <v>2021</v>
      </c>
      <c r="K6" s="134">
        <f>C6</f>
        <v>2022</v>
      </c>
      <c r="L6" s="268">
        <v>1000</v>
      </c>
      <c r="N6" s="25">
        <f>B6</f>
        <v>2021</v>
      </c>
      <c r="O6" s="134">
        <f>C6</f>
        <v>2022</v>
      </c>
      <c r="P6" s="132"/>
    </row>
    <row r="7" spans="1:17" ht="20.100000000000001" customHeight="1" x14ac:dyDescent="0.25">
      <c r="A7" s="8" t="s">
        <v>159</v>
      </c>
      <c r="B7" s="19">
        <v>35641.350000000006</v>
      </c>
      <c r="C7" s="147">
        <v>30066.969999999998</v>
      </c>
      <c r="D7" s="214">
        <f>B7/$B$33</f>
        <v>0.1485506729915847</v>
      </c>
      <c r="E7" s="246">
        <f>C7/$C$33</f>
        <v>0.13794150892480206</v>
      </c>
      <c r="F7" s="52">
        <f>(C7-B7)/B7</f>
        <v>-0.1564020442547773</v>
      </c>
      <c r="H7" s="19">
        <v>10177.794000000002</v>
      </c>
      <c r="I7" s="147">
        <v>8129.3760000000002</v>
      </c>
      <c r="J7" s="214">
        <f t="shared" ref="J7:J32" si="0">H7/$H$33</f>
        <v>0.14941664669608709</v>
      </c>
      <c r="K7" s="246">
        <f>I7/$I$33</f>
        <v>0.12362280768611496</v>
      </c>
      <c r="L7" s="52">
        <f>(I7-H7)/H7</f>
        <v>-0.20126345650147773</v>
      </c>
      <c r="N7" s="40">
        <f t="shared" ref="N7:O33" si="1">(H7/B7)*10</f>
        <v>2.8556140550231683</v>
      </c>
      <c r="O7" s="149">
        <f t="shared" si="1"/>
        <v>2.7037563146535888</v>
      </c>
      <c r="P7" s="52">
        <f>(O7-N7)/N7</f>
        <v>-5.3178664008343202E-2</v>
      </c>
      <c r="Q7" s="2"/>
    </row>
    <row r="8" spans="1:17" ht="20.100000000000001" customHeight="1" x14ac:dyDescent="0.25">
      <c r="A8" s="8" t="s">
        <v>160</v>
      </c>
      <c r="B8" s="19">
        <v>17228.670000000006</v>
      </c>
      <c r="C8" s="140">
        <v>13798.039999999999</v>
      </c>
      <c r="D8" s="214">
        <f t="shared" ref="D8:D32" si="2">B8/$B$33</f>
        <v>7.180790074590121E-2</v>
      </c>
      <c r="E8" s="215">
        <f t="shared" ref="E8:E32" si="3">C8/$C$33</f>
        <v>6.3302769045393531E-2</v>
      </c>
      <c r="F8" s="52">
        <f t="shared" ref="F8:F33" si="4">(C8-B8)/B8</f>
        <v>-0.19912332176540645</v>
      </c>
      <c r="H8" s="19">
        <v>6496.1979999999994</v>
      </c>
      <c r="I8" s="140">
        <v>6329.1340000000009</v>
      </c>
      <c r="J8" s="214">
        <f t="shared" si="0"/>
        <v>9.5368418876804487E-2</v>
      </c>
      <c r="K8" s="215">
        <f t="shared" ref="K8:K32" si="5">I8/$I$33</f>
        <v>9.6246663372644051E-2</v>
      </c>
      <c r="L8" s="52">
        <f t="shared" ref="L8:L33" si="6">(I8-H8)/H8</f>
        <v>-2.5717196427818011E-2</v>
      </c>
      <c r="N8" s="40">
        <f t="shared" si="1"/>
        <v>3.7705742811255871</v>
      </c>
      <c r="O8" s="143">
        <f t="shared" si="1"/>
        <v>4.586980469689899</v>
      </c>
      <c r="P8" s="52">
        <f t="shared" ref="P8:P33" si="7">(O8-N8)/N8</f>
        <v>0.21652038328776788</v>
      </c>
      <c r="Q8" s="2"/>
    </row>
    <row r="9" spans="1:17" ht="20.100000000000001" customHeight="1" x14ac:dyDescent="0.25">
      <c r="A9" s="8" t="s">
        <v>166</v>
      </c>
      <c r="B9" s="19">
        <v>13204.699999999999</v>
      </c>
      <c r="C9" s="140">
        <v>14513.120000000006</v>
      </c>
      <c r="D9" s="214">
        <f t="shared" si="2"/>
        <v>5.5036273083145786E-2</v>
      </c>
      <c r="E9" s="215">
        <f t="shared" si="3"/>
        <v>6.658341934710163E-2</v>
      </c>
      <c r="F9" s="52">
        <f t="shared" si="4"/>
        <v>9.9087446136603446E-2</v>
      </c>
      <c r="H9" s="19">
        <v>5393.0570000000007</v>
      </c>
      <c r="I9" s="140">
        <v>5293.4140000000016</v>
      </c>
      <c r="J9" s="214">
        <f t="shared" si="0"/>
        <v>7.9173590306588978E-2</v>
      </c>
      <c r="K9" s="215">
        <f t="shared" si="5"/>
        <v>8.0496547450258013E-2</v>
      </c>
      <c r="L9" s="52">
        <f t="shared" si="6"/>
        <v>-1.8476162962861156E-2</v>
      </c>
      <c r="N9" s="40">
        <f t="shared" si="1"/>
        <v>4.084195021469629</v>
      </c>
      <c r="O9" s="143">
        <f t="shared" si="1"/>
        <v>3.6473301399009994</v>
      </c>
      <c r="P9" s="52">
        <f t="shared" si="7"/>
        <v>-0.10696474562848644</v>
      </c>
      <c r="Q9" s="2"/>
    </row>
    <row r="10" spans="1:17" ht="20.100000000000001" customHeight="1" x14ac:dyDescent="0.25">
      <c r="A10" s="8" t="s">
        <v>162</v>
      </c>
      <c r="B10" s="19">
        <v>18378.950000000004</v>
      </c>
      <c r="C10" s="140">
        <v>16945.72</v>
      </c>
      <c r="D10" s="214">
        <f t="shared" si="2"/>
        <v>7.6602187946828215E-2</v>
      </c>
      <c r="E10" s="215">
        <f t="shared" si="3"/>
        <v>7.7743722982967597E-2</v>
      </c>
      <c r="F10" s="52">
        <f t="shared" si="4"/>
        <v>-7.7982148055248141E-2</v>
      </c>
      <c r="H10" s="19">
        <v>5223.1439999999993</v>
      </c>
      <c r="I10" s="140">
        <v>4864.9120000000003</v>
      </c>
      <c r="J10" s="214">
        <f t="shared" si="0"/>
        <v>7.6679156769216092E-2</v>
      </c>
      <c r="K10" s="215">
        <f t="shared" si="5"/>
        <v>7.3980349855373023E-2</v>
      </c>
      <c r="L10" s="52">
        <f t="shared" si="6"/>
        <v>-6.8585510948960843E-2</v>
      </c>
      <c r="N10" s="40">
        <f t="shared" si="1"/>
        <v>2.8419164315698109</v>
      </c>
      <c r="O10" s="143">
        <f t="shared" si="1"/>
        <v>2.8708794905144193</v>
      </c>
      <c r="P10" s="52">
        <f t="shared" si="7"/>
        <v>1.0191383048026446E-2</v>
      </c>
      <c r="Q10" s="2"/>
    </row>
    <row r="11" spans="1:17" ht="20.100000000000001" customHeight="1" x14ac:dyDescent="0.25">
      <c r="A11" s="8" t="s">
        <v>161</v>
      </c>
      <c r="B11" s="19">
        <v>15544.71</v>
      </c>
      <c r="C11" s="140">
        <v>13075.99</v>
      </c>
      <c r="D11" s="214">
        <f t="shared" si="2"/>
        <v>6.4789272346839163E-2</v>
      </c>
      <c r="E11" s="215">
        <f t="shared" si="3"/>
        <v>5.9990141716495637E-2</v>
      </c>
      <c r="F11" s="52">
        <f t="shared" si="4"/>
        <v>-0.15881415606981408</v>
      </c>
      <c r="H11" s="19">
        <v>5969.628999999999</v>
      </c>
      <c r="I11" s="140">
        <v>4404.4450000000006</v>
      </c>
      <c r="J11" s="214">
        <f t="shared" si="0"/>
        <v>8.7638042900034671E-2</v>
      </c>
      <c r="K11" s="215">
        <f t="shared" si="5"/>
        <v>6.6978062916399822E-2</v>
      </c>
      <c r="L11" s="52">
        <f t="shared" si="6"/>
        <v>-0.26219116799385667</v>
      </c>
      <c r="N11" s="40">
        <f t="shared" si="1"/>
        <v>3.840296152195827</v>
      </c>
      <c r="O11" s="143">
        <f t="shared" si="1"/>
        <v>3.3683453413470037</v>
      </c>
      <c r="P11" s="52">
        <f t="shared" si="7"/>
        <v>-0.12289437901266247</v>
      </c>
      <c r="Q11" s="2"/>
    </row>
    <row r="12" spans="1:17" ht="20.100000000000001" customHeight="1" x14ac:dyDescent="0.25">
      <c r="A12" s="8" t="s">
        <v>164</v>
      </c>
      <c r="B12" s="19">
        <v>13347.940000000002</v>
      </c>
      <c r="C12" s="140">
        <v>13524.820000000002</v>
      </c>
      <c r="D12" s="214">
        <f t="shared" si="2"/>
        <v>5.5633287461089247E-2</v>
      </c>
      <c r="E12" s="215">
        <f t="shared" si="3"/>
        <v>6.2049287930787234E-2</v>
      </c>
      <c r="F12" s="52">
        <f t="shared" si="4"/>
        <v>1.3251483000373029E-2</v>
      </c>
      <c r="H12" s="19">
        <v>3429.056</v>
      </c>
      <c r="I12" s="140">
        <v>3723.6769999999997</v>
      </c>
      <c r="J12" s="214">
        <f t="shared" si="0"/>
        <v>5.0340776090879572E-2</v>
      </c>
      <c r="K12" s="215">
        <f t="shared" si="5"/>
        <v>5.6625675286296202E-2</v>
      </c>
      <c r="L12" s="52">
        <f t="shared" si="6"/>
        <v>8.5918981783907764E-2</v>
      </c>
      <c r="N12" s="40">
        <f t="shared" si="1"/>
        <v>2.568977684946141</v>
      </c>
      <c r="O12" s="143">
        <f t="shared" si="1"/>
        <v>2.7532174180506646</v>
      </c>
      <c r="P12" s="52">
        <f t="shared" si="7"/>
        <v>7.1717140317778275E-2</v>
      </c>
      <c r="Q12" s="2"/>
    </row>
    <row r="13" spans="1:17" ht="20.100000000000001" customHeight="1" x14ac:dyDescent="0.25">
      <c r="A13" s="8" t="s">
        <v>167</v>
      </c>
      <c r="B13" s="19">
        <v>7661.12</v>
      </c>
      <c r="C13" s="140">
        <v>9139.340000000002</v>
      </c>
      <c r="D13" s="214">
        <f t="shared" si="2"/>
        <v>3.1931016414060896E-2</v>
      </c>
      <c r="E13" s="215">
        <f t="shared" si="3"/>
        <v>4.1929544286531062E-2</v>
      </c>
      <c r="F13" s="52">
        <f t="shared" si="4"/>
        <v>0.19295090012948526</v>
      </c>
      <c r="H13" s="19">
        <v>2797.2430000000008</v>
      </c>
      <c r="I13" s="140">
        <v>3677.2780000000002</v>
      </c>
      <c r="J13" s="214">
        <f t="shared" si="0"/>
        <v>4.1065349628230129E-2</v>
      </c>
      <c r="K13" s="215">
        <f t="shared" si="5"/>
        <v>5.592008919287058E-2</v>
      </c>
      <c r="L13" s="52">
        <f t="shared" si="6"/>
        <v>0.31460799079665197</v>
      </c>
      <c r="N13" s="40">
        <f t="shared" si="1"/>
        <v>3.6512194039513819</v>
      </c>
      <c r="O13" s="143">
        <f t="shared" si="1"/>
        <v>4.0235706298266614</v>
      </c>
      <c r="P13" s="52">
        <f t="shared" si="7"/>
        <v>0.10197996468585746</v>
      </c>
      <c r="Q13" s="2"/>
    </row>
    <row r="14" spans="1:17" ht="20.100000000000001" customHeight="1" x14ac:dyDescent="0.25">
      <c r="A14" s="8" t="s">
        <v>169</v>
      </c>
      <c r="B14" s="19">
        <v>14653.76</v>
      </c>
      <c r="C14" s="140">
        <v>14746.529999999999</v>
      </c>
      <c r="D14" s="214">
        <f t="shared" si="2"/>
        <v>6.10758545862366E-2</v>
      </c>
      <c r="E14" s="215">
        <f t="shared" si="3"/>
        <v>6.7654259794214758E-2</v>
      </c>
      <c r="F14" s="52">
        <f t="shared" si="4"/>
        <v>6.3307983752974402E-3</v>
      </c>
      <c r="H14" s="19">
        <v>3159.4270000000001</v>
      </c>
      <c r="I14" s="140">
        <v>3323.4969999999998</v>
      </c>
      <c r="J14" s="214">
        <f t="shared" si="0"/>
        <v>4.6382446709088268E-2</v>
      </c>
      <c r="K14" s="215">
        <f t="shared" si="5"/>
        <v>5.0540168209267232E-2</v>
      </c>
      <c r="L14" s="52">
        <f t="shared" si="6"/>
        <v>5.1930302551696783E-2</v>
      </c>
      <c r="N14" s="40">
        <f t="shared" si="1"/>
        <v>2.1560520985740177</v>
      </c>
      <c r="O14" s="143">
        <f t="shared" si="1"/>
        <v>2.2537485089712632</v>
      </c>
      <c r="P14" s="52">
        <f t="shared" si="7"/>
        <v>4.5312638995069064E-2</v>
      </c>
      <c r="Q14" s="2"/>
    </row>
    <row r="15" spans="1:17" ht="20.100000000000001" customHeight="1" x14ac:dyDescent="0.25">
      <c r="A15" s="8" t="s">
        <v>165</v>
      </c>
      <c r="B15" s="19">
        <v>14739.970000000001</v>
      </c>
      <c r="C15" s="140">
        <v>16946.400000000001</v>
      </c>
      <c r="D15" s="214">
        <f t="shared" si="2"/>
        <v>6.1435171882540045E-2</v>
      </c>
      <c r="E15" s="215">
        <f t="shared" si="3"/>
        <v>7.7746842692937343E-2</v>
      </c>
      <c r="F15" s="52">
        <f t="shared" si="4"/>
        <v>0.1496902639557611</v>
      </c>
      <c r="H15" s="19">
        <v>2089.6360000000004</v>
      </c>
      <c r="I15" s="140">
        <v>2875.9460000000004</v>
      </c>
      <c r="J15" s="214">
        <f t="shared" si="0"/>
        <v>3.0677217866211939E-2</v>
      </c>
      <c r="K15" s="215">
        <f t="shared" si="5"/>
        <v>4.3734293908124264E-2</v>
      </c>
      <c r="L15" s="52">
        <f t="shared" si="6"/>
        <v>0.37629041612989045</v>
      </c>
      <c r="N15" s="40">
        <f t="shared" si="1"/>
        <v>1.4176663860238523</v>
      </c>
      <c r="O15" s="143">
        <f t="shared" si="1"/>
        <v>1.6970837464004154</v>
      </c>
      <c r="P15" s="52">
        <f t="shared" si="7"/>
        <v>0.19709669576087546</v>
      </c>
      <c r="Q15" s="2"/>
    </row>
    <row r="16" spans="1:17" ht="20.100000000000001" customHeight="1" x14ac:dyDescent="0.25">
      <c r="A16" s="8" t="s">
        <v>163</v>
      </c>
      <c r="B16" s="19">
        <v>6545.1</v>
      </c>
      <c r="C16" s="140">
        <v>6507.3900000000012</v>
      </c>
      <c r="D16" s="214">
        <f t="shared" si="2"/>
        <v>2.7279522515202732E-2</v>
      </c>
      <c r="E16" s="215">
        <f t="shared" si="3"/>
        <v>2.985466097056564E-2</v>
      </c>
      <c r="F16" s="52">
        <f t="shared" si="4"/>
        <v>-5.7615620846127825E-3</v>
      </c>
      <c r="H16" s="19">
        <v>2701.587</v>
      </c>
      <c r="I16" s="140">
        <v>2601.8929999999996</v>
      </c>
      <c r="J16" s="214">
        <f t="shared" si="0"/>
        <v>3.9661057228879047E-2</v>
      </c>
      <c r="K16" s="215">
        <f t="shared" si="5"/>
        <v>3.9566790607157135E-2</v>
      </c>
      <c r="L16" s="52">
        <f t="shared" si="6"/>
        <v>-3.6902013520201428E-2</v>
      </c>
      <c r="N16" s="40">
        <f t="shared" si="1"/>
        <v>4.1276481642755645</v>
      </c>
      <c r="O16" s="143">
        <f t="shared" si="1"/>
        <v>3.9983664725796348</v>
      </c>
      <c r="P16" s="52">
        <f t="shared" si="7"/>
        <v>-3.1320908796164219E-2</v>
      </c>
      <c r="Q16" s="2"/>
    </row>
    <row r="17" spans="1:17" ht="20.100000000000001" customHeight="1" x14ac:dyDescent="0.25">
      <c r="A17" s="8" t="s">
        <v>168</v>
      </c>
      <c r="B17" s="19">
        <v>7956.8499999999995</v>
      </c>
      <c r="C17" s="140">
        <v>6094.1800000000012</v>
      </c>
      <c r="D17" s="214">
        <f t="shared" si="2"/>
        <v>3.3163598527920252E-2</v>
      </c>
      <c r="E17" s="215">
        <f t="shared" si="3"/>
        <v>2.7958932504983061E-2</v>
      </c>
      <c r="F17" s="52">
        <f t="shared" si="4"/>
        <v>-0.23409640749794183</v>
      </c>
      <c r="H17" s="19">
        <v>2845.3169999999996</v>
      </c>
      <c r="I17" s="140">
        <v>2269.5179999999996</v>
      </c>
      <c r="J17" s="214">
        <f t="shared" si="0"/>
        <v>4.177110726817327E-2</v>
      </c>
      <c r="K17" s="215">
        <f t="shared" si="5"/>
        <v>3.4512389051038629E-2</v>
      </c>
      <c r="L17" s="52">
        <f t="shared" si="6"/>
        <v>-0.20236725820005294</v>
      </c>
      <c r="N17" s="40">
        <f t="shared" si="1"/>
        <v>3.5759339437088795</v>
      </c>
      <c r="O17" s="143">
        <f t="shared" si="1"/>
        <v>3.7240744447981502</v>
      </c>
      <c r="P17" s="52">
        <f t="shared" si="7"/>
        <v>4.1427079868154006E-2</v>
      </c>
      <c r="Q17" s="2"/>
    </row>
    <row r="18" spans="1:17" ht="20.100000000000001" customHeight="1" x14ac:dyDescent="0.25">
      <c r="A18" s="8" t="s">
        <v>176</v>
      </c>
      <c r="B18" s="19">
        <v>5328.2399999999989</v>
      </c>
      <c r="C18" s="140">
        <v>8502.4900000000016</v>
      </c>
      <c r="D18" s="214">
        <f t="shared" si="2"/>
        <v>2.2207734495485749E-2</v>
      </c>
      <c r="E18" s="215">
        <f t="shared" si="3"/>
        <v>3.9007798265606436E-2</v>
      </c>
      <c r="F18" s="52">
        <f t="shared" si="4"/>
        <v>0.59574080747113556</v>
      </c>
      <c r="H18" s="19">
        <v>1203.3829999999998</v>
      </c>
      <c r="I18" s="140">
        <v>1872.1030000000003</v>
      </c>
      <c r="J18" s="214">
        <f t="shared" si="0"/>
        <v>1.7666446437320044E-2</v>
      </c>
      <c r="K18" s="215">
        <f t="shared" si="5"/>
        <v>2.8468929120463723E-2</v>
      </c>
      <c r="L18" s="52">
        <f t="shared" si="6"/>
        <v>0.55570005559327373</v>
      </c>
      <c r="N18" s="40">
        <f t="shared" si="1"/>
        <v>2.2584999924928311</v>
      </c>
      <c r="O18" s="143">
        <f t="shared" si="1"/>
        <v>2.2018291112368256</v>
      </c>
      <c r="P18" s="52">
        <f t="shared" si="7"/>
        <v>-2.5092265417036696E-2</v>
      </c>
      <c r="Q18" s="2"/>
    </row>
    <row r="19" spans="1:17" ht="20.100000000000001" customHeight="1" x14ac:dyDescent="0.25">
      <c r="A19" s="8" t="s">
        <v>172</v>
      </c>
      <c r="B19" s="19">
        <v>8319.4600000000028</v>
      </c>
      <c r="C19" s="140">
        <v>4967.93</v>
      </c>
      <c r="D19" s="214">
        <f t="shared" si="2"/>
        <v>3.4674931839747077E-2</v>
      </c>
      <c r="E19" s="215">
        <f t="shared" si="3"/>
        <v>2.2791912867601627E-2</v>
      </c>
      <c r="F19" s="52">
        <f t="shared" si="4"/>
        <v>-0.40285427179167893</v>
      </c>
      <c r="H19" s="19">
        <v>1823.09</v>
      </c>
      <c r="I19" s="140">
        <v>1527.451</v>
      </c>
      <c r="J19" s="214">
        <f t="shared" si="0"/>
        <v>2.676414893297795E-2</v>
      </c>
      <c r="K19" s="215">
        <f t="shared" si="5"/>
        <v>2.322783215131936E-2</v>
      </c>
      <c r="L19" s="52">
        <f t="shared" si="6"/>
        <v>-0.16216368912121723</v>
      </c>
      <c r="N19" s="40">
        <f t="shared" si="1"/>
        <v>2.1913561697514012</v>
      </c>
      <c r="O19" s="143">
        <f t="shared" si="1"/>
        <v>3.0746226295459071</v>
      </c>
      <c r="P19" s="52">
        <f t="shared" si="7"/>
        <v>0.40306841579965902</v>
      </c>
      <c r="Q19" s="2"/>
    </row>
    <row r="20" spans="1:17" ht="20.100000000000001" customHeight="1" x14ac:dyDescent="0.25">
      <c r="A20" s="8" t="s">
        <v>170</v>
      </c>
      <c r="B20" s="19">
        <v>4914.53</v>
      </c>
      <c r="C20" s="140">
        <v>5764.1299999999992</v>
      </c>
      <c r="D20" s="214">
        <f t="shared" si="2"/>
        <v>2.0483419930427231E-2</v>
      </c>
      <c r="E20" s="215">
        <f t="shared" si="3"/>
        <v>2.6444726217464524E-2</v>
      </c>
      <c r="F20" s="52">
        <f t="shared" si="4"/>
        <v>0.17287512742825856</v>
      </c>
      <c r="H20" s="19">
        <v>1258.9589999999998</v>
      </c>
      <c r="I20" s="140">
        <v>1331.1639999999998</v>
      </c>
      <c r="J20" s="214">
        <f t="shared" si="0"/>
        <v>1.8482338324774413E-2</v>
      </c>
      <c r="K20" s="215">
        <f t="shared" si="5"/>
        <v>2.0242910546969351E-2</v>
      </c>
      <c r="L20" s="52">
        <f t="shared" si="6"/>
        <v>5.7352940008371947E-2</v>
      </c>
      <c r="N20" s="40">
        <f t="shared" si="1"/>
        <v>2.5617078337094288</v>
      </c>
      <c r="O20" s="143">
        <f t="shared" si="1"/>
        <v>2.3093927444384494</v>
      </c>
      <c r="P20" s="52">
        <f t="shared" si="7"/>
        <v>-9.8494873595955559E-2</v>
      </c>
      <c r="Q20" s="2"/>
    </row>
    <row r="21" spans="1:17" ht="20.100000000000001" customHeight="1" x14ac:dyDescent="0.25">
      <c r="A21" s="8" t="s">
        <v>171</v>
      </c>
      <c r="B21" s="19">
        <v>2459.5299999999993</v>
      </c>
      <c r="C21" s="140">
        <v>2650.54</v>
      </c>
      <c r="D21" s="214">
        <f t="shared" si="2"/>
        <v>1.025115032800363E-2</v>
      </c>
      <c r="E21" s="215">
        <f t="shared" si="3"/>
        <v>1.216017068116757E-2</v>
      </c>
      <c r="F21" s="52">
        <f t="shared" si="4"/>
        <v>7.7661179168377989E-2</v>
      </c>
      <c r="H21" s="19">
        <v>1318.6980000000001</v>
      </c>
      <c r="I21" s="140">
        <v>1264.6569999999999</v>
      </c>
      <c r="J21" s="214">
        <f t="shared" si="0"/>
        <v>1.9359345764400092E-2</v>
      </c>
      <c r="K21" s="215">
        <f t="shared" si="5"/>
        <v>1.9231543614159203E-2</v>
      </c>
      <c r="L21" s="52">
        <f t="shared" si="6"/>
        <v>-4.098057326241502E-2</v>
      </c>
      <c r="N21" s="40">
        <f t="shared" si="1"/>
        <v>5.3615853435412477</v>
      </c>
      <c r="O21" s="143">
        <f t="shared" si="1"/>
        <v>4.771318297403548</v>
      </c>
      <c r="P21" s="52">
        <f t="shared" si="7"/>
        <v>-0.11009188669331842</v>
      </c>
      <c r="Q21" s="2"/>
    </row>
    <row r="22" spans="1:17" ht="20.100000000000001" customHeight="1" x14ac:dyDescent="0.25">
      <c r="A22" s="8" t="s">
        <v>174</v>
      </c>
      <c r="B22" s="19">
        <v>349.60999999999996</v>
      </c>
      <c r="C22" s="140">
        <v>453.02999999999992</v>
      </c>
      <c r="D22" s="214">
        <f t="shared" si="2"/>
        <v>1.4571502141357696E-3</v>
      </c>
      <c r="E22" s="215">
        <f t="shared" si="3"/>
        <v>2.0784150111635151E-3</v>
      </c>
      <c r="F22" s="52">
        <f t="shared" si="4"/>
        <v>0.2958153370899001</v>
      </c>
      <c r="H22" s="19">
        <v>810.75400000000013</v>
      </c>
      <c r="I22" s="140">
        <v>1017.4390000000001</v>
      </c>
      <c r="J22" s="214">
        <f t="shared" si="0"/>
        <v>1.1902396921714018E-2</v>
      </c>
      <c r="K22" s="215">
        <f t="shared" si="5"/>
        <v>1.5472118134202814E-2</v>
      </c>
      <c r="L22" s="52">
        <f t="shared" si="6"/>
        <v>0.25492936205063421</v>
      </c>
      <c r="N22" s="40">
        <f t="shared" si="1"/>
        <v>23.19024055375991</v>
      </c>
      <c r="O22" s="143">
        <f t="shared" si="1"/>
        <v>22.458534754872751</v>
      </c>
      <c r="P22" s="52">
        <f t="shared" si="7"/>
        <v>-3.1552316035312757E-2</v>
      </c>
      <c r="Q22" s="2"/>
    </row>
    <row r="23" spans="1:17" ht="20.100000000000001" customHeight="1" x14ac:dyDescent="0.25">
      <c r="A23" s="8" t="s">
        <v>178</v>
      </c>
      <c r="B23" s="19">
        <v>1400.3899999999999</v>
      </c>
      <c r="C23" s="140">
        <v>2470.5300000000002</v>
      </c>
      <c r="D23" s="214">
        <f t="shared" si="2"/>
        <v>5.8367283211967352E-3</v>
      </c>
      <c r="E23" s="215">
        <f t="shared" si="3"/>
        <v>1.1334319222854558E-2</v>
      </c>
      <c r="F23" s="52">
        <f t="shared" si="4"/>
        <v>0.7641728375666782</v>
      </c>
      <c r="H23" s="19">
        <v>444.20699999999999</v>
      </c>
      <c r="I23" s="140">
        <v>926.66399999999987</v>
      </c>
      <c r="J23" s="214">
        <f t="shared" si="0"/>
        <v>6.521248158385673E-3</v>
      </c>
      <c r="K23" s="215">
        <f t="shared" si="5"/>
        <v>1.4091709555769842E-2</v>
      </c>
      <c r="L23" s="52">
        <f t="shared" si="6"/>
        <v>1.0861085034679776</v>
      </c>
      <c r="N23" s="40">
        <f t="shared" si="1"/>
        <v>3.1720235077371308</v>
      </c>
      <c r="O23" s="143">
        <f t="shared" si="1"/>
        <v>3.7508712705370906</v>
      </c>
      <c r="P23" s="52">
        <f t="shared" si="7"/>
        <v>0.18248533196177358</v>
      </c>
      <c r="Q23" s="2"/>
    </row>
    <row r="24" spans="1:17" ht="20.100000000000001" customHeight="1" x14ac:dyDescent="0.25">
      <c r="A24" s="8" t="s">
        <v>175</v>
      </c>
      <c r="B24" s="19">
        <v>4430.420000000001</v>
      </c>
      <c r="C24" s="140">
        <v>3880.1999999999994</v>
      </c>
      <c r="D24" s="214">
        <f t="shared" si="2"/>
        <v>1.8465683051718768E-2</v>
      </c>
      <c r="E24" s="215">
        <f t="shared" si="3"/>
        <v>1.7801615624388388E-2</v>
      </c>
      <c r="F24" s="52">
        <f t="shared" si="4"/>
        <v>-0.12419138591826542</v>
      </c>
      <c r="H24" s="19">
        <v>1012.2619999999999</v>
      </c>
      <c r="I24" s="140">
        <v>843.78100000000029</v>
      </c>
      <c r="J24" s="214">
        <f t="shared" si="0"/>
        <v>1.4860665643053347E-2</v>
      </c>
      <c r="K24" s="215">
        <f t="shared" si="5"/>
        <v>1.2831314026094722E-2</v>
      </c>
      <c r="L24" s="52">
        <f t="shared" si="6"/>
        <v>-0.16644011135456993</v>
      </c>
      <c r="N24" s="40">
        <f t="shared" si="1"/>
        <v>2.2847991838245578</v>
      </c>
      <c r="O24" s="143">
        <f t="shared" si="1"/>
        <v>2.1745812071542714</v>
      </c>
      <c r="P24" s="52">
        <f t="shared" si="7"/>
        <v>-4.8239677889673871E-2</v>
      </c>
      <c r="Q24" s="2"/>
    </row>
    <row r="25" spans="1:17" ht="20.100000000000001" customHeight="1" x14ac:dyDescent="0.25">
      <c r="A25" s="8" t="s">
        <v>177</v>
      </c>
      <c r="B25" s="19">
        <v>3652.5500000000006</v>
      </c>
      <c r="C25" s="140">
        <v>3371.65</v>
      </c>
      <c r="D25" s="214">
        <f t="shared" si="2"/>
        <v>1.5223574882416427E-2</v>
      </c>
      <c r="E25" s="215">
        <f t="shared" si="3"/>
        <v>1.5468485469813185E-2</v>
      </c>
      <c r="F25" s="52">
        <f t="shared" si="4"/>
        <v>-7.690517583605988E-2</v>
      </c>
      <c r="H25" s="19">
        <v>824.25799999999992</v>
      </c>
      <c r="I25" s="140">
        <v>770.86699999999996</v>
      </c>
      <c r="J25" s="214">
        <f t="shared" si="0"/>
        <v>1.210064443949478E-2</v>
      </c>
      <c r="K25" s="215">
        <f t="shared" si="5"/>
        <v>1.1722516327522848E-2</v>
      </c>
      <c r="L25" s="52">
        <f t="shared" si="6"/>
        <v>-6.4774621538401772E-2</v>
      </c>
      <c r="N25" s="40">
        <f t="shared" si="1"/>
        <v>2.2566645220462411</v>
      </c>
      <c r="O25" s="143">
        <f t="shared" si="1"/>
        <v>2.2863197544229088</v>
      </c>
      <c r="P25" s="52">
        <f t="shared" si="7"/>
        <v>1.3141178977625638E-2</v>
      </c>
      <c r="Q25" s="2"/>
    </row>
    <row r="26" spans="1:17" ht="20.100000000000001" customHeight="1" x14ac:dyDescent="0.25">
      <c r="A26" s="8" t="s">
        <v>173</v>
      </c>
      <c r="B26" s="19">
        <v>3041.9799999999996</v>
      </c>
      <c r="C26" s="140">
        <v>2228.7800000000002</v>
      </c>
      <c r="D26" s="214">
        <f t="shared" si="2"/>
        <v>1.267876150109187E-2</v>
      </c>
      <c r="E26" s="215">
        <f t="shared" si="3"/>
        <v>1.0225216450524294E-2</v>
      </c>
      <c r="F26" s="52">
        <f t="shared" si="4"/>
        <v>-0.26732588642923344</v>
      </c>
      <c r="H26" s="19">
        <v>863.37100000000009</v>
      </c>
      <c r="I26" s="140">
        <v>744.91300000000001</v>
      </c>
      <c r="J26" s="214">
        <f t="shared" si="0"/>
        <v>1.267484876139637E-2</v>
      </c>
      <c r="K26" s="215">
        <f t="shared" si="5"/>
        <v>1.132783580706403E-2</v>
      </c>
      <c r="L26" s="52">
        <f t="shared" si="6"/>
        <v>-0.1372040524872854</v>
      </c>
      <c r="N26" s="40">
        <f t="shared" si="1"/>
        <v>2.8381876277950551</v>
      </c>
      <c r="O26" s="143">
        <f t="shared" si="1"/>
        <v>3.3422455334308454</v>
      </c>
      <c r="P26" s="52">
        <f t="shared" si="7"/>
        <v>0.17759851417130773</v>
      </c>
      <c r="Q26" s="2"/>
    </row>
    <row r="27" spans="1:17" ht="20.100000000000001" customHeight="1" x14ac:dyDescent="0.25">
      <c r="A27" s="8" t="s">
        <v>180</v>
      </c>
      <c r="B27" s="19">
        <v>2516.91</v>
      </c>
      <c r="C27" s="140">
        <v>1706.8700000000001</v>
      </c>
      <c r="D27" s="214">
        <f t="shared" si="2"/>
        <v>1.0490306185350705E-2</v>
      </c>
      <c r="E27" s="215">
        <f t="shared" si="3"/>
        <v>7.8307931706612585E-3</v>
      </c>
      <c r="F27" s="52">
        <f t="shared" si="4"/>
        <v>-0.32183908045977005</v>
      </c>
      <c r="H27" s="19">
        <v>1080.7210000000005</v>
      </c>
      <c r="I27" s="140">
        <v>625.69899999999996</v>
      </c>
      <c r="J27" s="214">
        <f t="shared" si="0"/>
        <v>1.5865688363710446E-2</v>
      </c>
      <c r="K27" s="215">
        <f t="shared" si="5"/>
        <v>9.5149575005996079E-3</v>
      </c>
      <c r="L27" s="52">
        <f t="shared" si="6"/>
        <v>-0.42103558642794975</v>
      </c>
      <c r="N27" s="40">
        <f t="shared" si="1"/>
        <v>4.2938404631075429</v>
      </c>
      <c r="O27" s="143">
        <f t="shared" si="1"/>
        <v>3.6657683361943199</v>
      </c>
      <c r="P27" s="52">
        <f t="shared" si="7"/>
        <v>-0.14627281388528207</v>
      </c>
      <c r="Q27" s="2"/>
    </row>
    <row r="28" spans="1:17" ht="20.100000000000001" customHeight="1" x14ac:dyDescent="0.25">
      <c r="A28" s="8" t="s">
        <v>179</v>
      </c>
      <c r="B28" s="19">
        <v>1621.1100000000004</v>
      </c>
      <c r="C28" s="140">
        <v>1437.4199999999998</v>
      </c>
      <c r="D28" s="214">
        <f t="shared" si="2"/>
        <v>6.7566739613787886E-3</v>
      </c>
      <c r="E28" s="215">
        <f t="shared" si="3"/>
        <v>6.594608095151889E-3</v>
      </c>
      <c r="F28" s="52">
        <f t="shared" si="4"/>
        <v>-0.11331124969928041</v>
      </c>
      <c r="H28" s="19">
        <v>690.66699999999992</v>
      </c>
      <c r="I28" s="140">
        <v>586.60500000000002</v>
      </c>
      <c r="J28" s="214">
        <f t="shared" si="0"/>
        <v>1.013944152570256E-2</v>
      </c>
      <c r="K28" s="215">
        <f t="shared" si="5"/>
        <v>8.9204579912054091E-3</v>
      </c>
      <c r="L28" s="52">
        <f t="shared" si="6"/>
        <v>-0.15066884620229418</v>
      </c>
      <c r="N28" s="40">
        <f t="shared" si="1"/>
        <v>4.2604573409577373</v>
      </c>
      <c r="O28" s="143">
        <f t="shared" si="1"/>
        <v>4.0809575489418553</v>
      </c>
      <c r="P28" s="52">
        <f t="shared" si="7"/>
        <v>-4.213157829096608E-2</v>
      </c>
      <c r="Q28" s="2"/>
    </row>
    <row r="29" spans="1:17" ht="20.100000000000001" customHeight="1" x14ac:dyDescent="0.25">
      <c r="A29" s="8" t="s">
        <v>197</v>
      </c>
      <c r="B29" s="19">
        <v>1135.8300000000002</v>
      </c>
      <c r="C29" s="140">
        <v>1003.98</v>
      </c>
      <c r="D29" s="214">
        <f t="shared" si="2"/>
        <v>4.7340606038781263E-3</v>
      </c>
      <c r="E29" s="215">
        <f t="shared" si="3"/>
        <v>4.6060682579695525E-3</v>
      </c>
      <c r="F29" s="52">
        <f t="shared" si="4"/>
        <v>-0.11608251234779864</v>
      </c>
      <c r="H29" s="19">
        <v>443.97200000000004</v>
      </c>
      <c r="I29" s="140">
        <v>497.35</v>
      </c>
      <c r="J29" s="214">
        <f t="shared" si="0"/>
        <v>6.517798205284483E-3</v>
      </c>
      <c r="K29" s="215">
        <f t="shared" si="5"/>
        <v>7.5631639381287417E-3</v>
      </c>
      <c r="L29" s="52">
        <f t="shared" si="6"/>
        <v>0.12022830268575492</v>
      </c>
      <c r="N29" s="40">
        <f t="shared" si="1"/>
        <v>3.9087891673930075</v>
      </c>
      <c r="O29" s="143">
        <f t="shared" si="1"/>
        <v>4.9537839399191217</v>
      </c>
      <c r="P29" s="52">
        <f t="shared" si="7"/>
        <v>0.26734488041550736</v>
      </c>
      <c r="Q29" s="2"/>
    </row>
    <row r="30" spans="1:17" ht="20.100000000000001" customHeight="1" x14ac:dyDescent="0.25">
      <c r="A30" s="8" t="s">
        <v>193</v>
      </c>
      <c r="B30" s="19">
        <v>563.09000000000015</v>
      </c>
      <c r="C30" s="140">
        <v>666.5</v>
      </c>
      <c r="D30" s="214">
        <f t="shared" si="2"/>
        <v>2.3469200368345035E-3</v>
      </c>
      <c r="E30" s="215">
        <f t="shared" si="3"/>
        <v>3.05777455122284E-3</v>
      </c>
      <c r="F30" s="52">
        <f t="shared" si="4"/>
        <v>0.18364737430961273</v>
      </c>
      <c r="H30" s="19">
        <v>476.43599999999998</v>
      </c>
      <c r="I30" s="140">
        <v>461.37500000000006</v>
      </c>
      <c r="J30" s="214">
        <f t="shared" si="0"/>
        <v>6.9943908753996144E-3</v>
      </c>
      <c r="K30" s="215">
        <f t="shared" si="5"/>
        <v>7.016094826488687E-3</v>
      </c>
      <c r="L30" s="52">
        <f t="shared" si="6"/>
        <v>-3.1611800955427219E-2</v>
      </c>
      <c r="N30" s="40">
        <f t="shared" si="1"/>
        <v>8.4610985810438795</v>
      </c>
      <c r="O30" s="143">
        <f t="shared" si="1"/>
        <v>6.9223555888972257</v>
      </c>
      <c r="P30" s="52">
        <f t="shared" si="7"/>
        <v>-0.18186089872466807</v>
      </c>
      <c r="Q30" s="2"/>
    </row>
    <row r="31" spans="1:17" ht="20.100000000000001" customHeight="1" x14ac:dyDescent="0.25">
      <c r="A31" s="8" t="s">
        <v>184</v>
      </c>
      <c r="B31" s="19">
        <v>431.33999999999992</v>
      </c>
      <c r="C31" s="140">
        <v>668.63000000000022</v>
      </c>
      <c r="D31" s="214">
        <f t="shared" si="2"/>
        <v>1.7977951813887556E-3</v>
      </c>
      <c r="E31" s="215">
        <f t="shared" si="3"/>
        <v>3.0675465839221728E-3</v>
      </c>
      <c r="F31" s="52">
        <f t="shared" si="4"/>
        <v>0.5501228729076838</v>
      </c>
      <c r="H31" s="19">
        <v>209.88099999999997</v>
      </c>
      <c r="I31" s="140">
        <v>362.97799999999995</v>
      </c>
      <c r="J31" s="214">
        <f t="shared" si="0"/>
        <v>3.0811898163021819E-3</v>
      </c>
      <c r="K31" s="215">
        <f t="shared" si="5"/>
        <v>5.5197790689335358E-3</v>
      </c>
      <c r="L31" s="52">
        <f t="shared" si="6"/>
        <v>0.72944668645565824</v>
      </c>
      <c r="N31" s="40">
        <f t="shared" si="1"/>
        <v>4.8657903278156445</v>
      </c>
      <c r="O31" s="143">
        <f t="shared" si="1"/>
        <v>5.4286825299492971</v>
      </c>
      <c r="P31" s="52">
        <f t="shared" si="7"/>
        <v>0.11568361236525923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34859.110000000044</v>
      </c>
      <c r="C32" s="140">
        <f>C33-SUM(C7:C31)</f>
        <v>22837.799999999901</v>
      </c>
      <c r="D32" s="214">
        <f t="shared" si="2"/>
        <v>0.14529035096559714</v>
      </c>
      <c r="E32" s="215">
        <f t="shared" si="3"/>
        <v>0.10477545933370842</v>
      </c>
      <c r="F32" s="52">
        <f t="shared" si="4"/>
        <v>-0.34485418589287359</v>
      </c>
      <c r="H32" s="19">
        <f>H33-SUM(H7:H31)</f>
        <v>5374.1209999999919</v>
      </c>
      <c r="I32" s="140">
        <f>I33-SUM(I7:I31)</f>
        <v>5433.3799999999974</v>
      </c>
      <c r="J32" s="214">
        <f t="shared" si="0"/>
        <v>7.8895597489890348E-2</v>
      </c>
      <c r="K32" s="215">
        <f t="shared" si="5"/>
        <v>8.2624999855534176E-2</v>
      </c>
      <c r="L32" s="52">
        <f t="shared" si="6"/>
        <v>1.1026733488137978E-2</v>
      </c>
      <c r="N32" s="40">
        <f t="shared" si="1"/>
        <v>1.5416690213835023</v>
      </c>
      <c r="O32" s="143">
        <f t="shared" si="1"/>
        <v>2.3791170778271202</v>
      </c>
      <c r="P32" s="52">
        <f t="shared" si="7"/>
        <v>0.5432087204373397</v>
      </c>
      <c r="Q32" s="2"/>
    </row>
    <row r="33" spans="1:17" ht="26.25" customHeight="1" thickBot="1" x14ac:dyDescent="0.3">
      <c r="A33" s="35" t="s">
        <v>18</v>
      </c>
      <c r="B33" s="36">
        <v>239927.22000000003</v>
      </c>
      <c r="C33" s="148">
        <v>217968.97999999995</v>
      </c>
      <c r="D33" s="251">
        <f>SUM(D7:D32)</f>
        <v>1</v>
      </c>
      <c r="E33" s="252">
        <f>SUM(E7:E32)</f>
        <v>0.99999999999999989</v>
      </c>
      <c r="F33" s="57">
        <f t="shared" si="4"/>
        <v>-9.1520420234102978E-2</v>
      </c>
      <c r="G33" s="56"/>
      <c r="H33" s="36">
        <v>68116.868000000002</v>
      </c>
      <c r="I33" s="148">
        <v>65759.516000000003</v>
      </c>
      <c r="J33" s="251">
        <f>SUM(J7:J32)</f>
        <v>1</v>
      </c>
      <c r="K33" s="252">
        <f>SUM(K7:K32)</f>
        <v>1</v>
      </c>
      <c r="L33" s="57">
        <f t="shared" si="6"/>
        <v>-3.4607463161694385E-2</v>
      </c>
      <c r="M33" s="56"/>
      <c r="N33" s="37">
        <f t="shared" si="1"/>
        <v>2.8390637794244435</v>
      </c>
      <c r="O33" s="150">
        <f t="shared" si="1"/>
        <v>3.0169208480949909</v>
      </c>
      <c r="P33" s="57">
        <f t="shared" si="7"/>
        <v>6.2646380105840366E-2</v>
      </c>
      <c r="Q33" s="2"/>
    </row>
    <row r="35" spans="1:17" ht="15.75" thickBot="1" x14ac:dyDescent="0.3"/>
    <row r="36" spans="1:17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7" x14ac:dyDescent="0.25">
      <c r="A37" s="357"/>
      <c r="B37" s="347" t="str">
        <f>B5</f>
        <v>dez</v>
      </c>
      <c r="C37" s="349"/>
      <c r="D37" s="347" t="str">
        <f>B37</f>
        <v>dez</v>
      </c>
      <c r="E37" s="349"/>
      <c r="F37" s="131" t="str">
        <f>F5</f>
        <v>2022 /2021</v>
      </c>
      <c r="H37" s="350" t="str">
        <f>B37</f>
        <v>dez</v>
      </c>
      <c r="I37" s="349"/>
      <c r="J37" s="347" t="str">
        <f>B37</f>
        <v>dez</v>
      </c>
      <c r="K37" s="348"/>
      <c r="L37" s="131" t="str">
        <f>F37</f>
        <v>2022 /2021</v>
      </c>
      <c r="N37" s="350" t="str">
        <f>B37</f>
        <v>dez</v>
      </c>
      <c r="O37" s="348"/>
      <c r="P37" s="131" t="str">
        <f>F37</f>
        <v>2022 /2021</v>
      </c>
    </row>
    <row r="38" spans="1:17" ht="19.5" customHeight="1" thickBot="1" x14ac:dyDescent="0.3">
      <c r="A38" s="358"/>
      <c r="B38" s="99">
        <f>B6</f>
        <v>2021</v>
      </c>
      <c r="C38" s="134">
        <f>C6</f>
        <v>2022</v>
      </c>
      <c r="D38" s="99">
        <f>B38</f>
        <v>2021</v>
      </c>
      <c r="E38" s="134">
        <f>C38</f>
        <v>2022</v>
      </c>
      <c r="F38" s="132" t="str">
        <f>F6</f>
        <v>HL</v>
      </c>
      <c r="H38" s="25">
        <f>B38</f>
        <v>2021</v>
      </c>
      <c r="I38" s="134">
        <f>C38</f>
        <v>2022</v>
      </c>
      <c r="J38" s="99">
        <f>B38</f>
        <v>2021</v>
      </c>
      <c r="K38" s="134">
        <f>C38</f>
        <v>2022</v>
      </c>
      <c r="L38" s="268">
        <f>L6</f>
        <v>1000</v>
      </c>
      <c r="N38" s="25">
        <f>B38</f>
        <v>2021</v>
      </c>
      <c r="O38" s="134">
        <f>C38</f>
        <v>2022</v>
      </c>
      <c r="P38" s="132"/>
    </row>
    <row r="39" spans="1:17" ht="20.100000000000001" customHeight="1" x14ac:dyDescent="0.25">
      <c r="A39" s="38" t="s">
        <v>159</v>
      </c>
      <c r="B39" s="19">
        <v>35641.350000000006</v>
      </c>
      <c r="C39" s="147">
        <v>30066.969999999998</v>
      </c>
      <c r="D39" s="247">
        <f>B39/$B$62</f>
        <v>0.30679882274284803</v>
      </c>
      <c r="E39" s="246">
        <f>C39/$C$62</f>
        <v>0.27324693788544802</v>
      </c>
      <c r="F39" s="52">
        <f>(C39-B39)/B39</f>
        <v>-0.1564020442547773</v>
      </c>
      <c r="H39" s="39">
        <v>10177.794000000002</v>
      </c>
      <c r="I39" s="147">
        <v>8129.3760000000002</v>
      </c>
      <c r="J39" s="250">
        <f>H39/$H$62</f>
        <v>0.30405033535984882</v>
      </c>
      <c r="K39" s="246">
        <f>I39/$I$62</f>
        <v>0.24859779165832593</v>
      </c>
      <c r="L39" s="52">
        <f>(I39-H39)/H39</f>
        <v>-0.20126345650147773</v>
      </c>
      <c r="N39" s="40">
        <f t="shared" ref="N39:O62" si="8">(H39/B39)*10</f>
        <v>2.8556140550231683</v>
      </c>
      <c r="O39" s="149">
        <f t="shared" si="8"/>
        <v>2.7037563146535888</v>
      </c>
      <c r="P39" s="52">
        <f>(O39-N39)/N39</f>
        <v>-5.3178664008343202E-2</v>
      </c>
    </row>
    <row r="40" spans="1:17" ht="20.100000000000001" customHeight="1" x14ac:dyDescent="0.25">
      <c r="A40" s="38" t="s">
        <v>166</v>
      </c>
      <c r="B40" s="19">
        <v>13204.699999999999</v>
      </c>
      <c r="C40" s="140">
        <v>14513.120000000006</v>
      </c>
      <c r="D40" s="247">
        <f t="shared" ref="D40:D61" si="9">B40/$B$62</f>
        <v>0.11366534698243709</v>
      </c>
      <c r="E40" s="215">
        <f t="shared" ref="E40:E61" si="10">C40/$C$62</f>
        <v>0.13189442099300513</v>
      </c>
      <c r="F40" s="52">
        <f t="shared" ref="F40:F62" si="11">(C40-B40)/B40</f>
        <v>9.9087446136603446E-2</v>
      </c>
      <c r="H40" s="19">
        <v>5393.0570000000007</v>
      </c>
      <c r="I40" s="140">
        <v>5293.4140000000016</v>
      </c>
      <c r="J40" s="247">
        <f t="shared" ref="J40:J62" si="12">H40/$H$62</f>
        <v>0.16111161116689729</v>
      </c>
      <c r="K40" s="215">
        <f t="shared" ref="K40:K62" si="13">I40/$I$62</f>
        <v>0.16187355963523722</v>
      </c>
      <c r="L40" s="52">
        <f t="shared" ref="L40:L62" si="14">(I40-H40)/H40</f>
        <v>-1.8476162962861156E-2</v>
      </c>
      <c r="N40" s="40">
        <f t="shared" si="8"/>
        <v>4.084195021469629</v>
      </c>
      <c r="O40" s="143">
        <f t="shared" si="8"/>
        <v>3.6473301399009994</v>
      </c>
      <c r="P40" s="52">
        <f t="shared" ref="P40:P62" si="15">(O40-N40)/N40</f>
        <v>-0.10696474562848644</v>
      </c>
    </row>
    <row r="41" spans="1:17" ht="20.100000000000001" customHeight="1" x14ac:dyDescent="0.25">
      <c r="A41" s="38" t="s">
        <v>164</v>
      </c>
      <c r="B41" s="19">
        <v>13347.940000000002</v>
      </c>
      <c r="C41" s="140">
        <v>13524.820000000002</v>
      </c>
      <c r="D41" s="247">
        <f t="shared" si="9"/>
        <v>0.11489834919390457</v>
      </c>
      <c r="E41" s="215">
        <f t="shared" si="10"/>
        <v>0.12291280599448051</v>
      </c>
      <c r="F41" s="52">
        <f t="shared" si="11"/>
        <v>1.3251483000373029E-2</v>
      </c>
      <c r="H41" s="19">
        <v>3429.056</v>
      </c>
      <c r="I41" s="140">
        <v>3723.6769999999997</v>
      </c>
      <c r="J41" s="247">
        <f t="shared" si="12"/>
        <v>0.10243925420063539</v>
      </c>
      <c r="K41" s="215">
        <f t="shared" si="13"/>
        <v>0.11387071763551103</v>
      </c>
      <c r="L41" s="52">
        <f t="shared" si="14"/>
        <v>8.5918981783907764E-2</v>
      </c>
      <c r="N41" s="40">
        <f t="shared" si="8"/>
        <v>2.568977684946141</v>
      </c>
      <c r="O41" s="143">
        <f t="shared" si="8"/>
        <v>2.7532174180506646</v>
      </c>
      <c r="P41" s="52">
        <f t="shared" si="15"/>
        <v>7.1717140317778275E-2</v>
      </c>
    </row>
    <row r="42" spans="1:17" ht="20.100000000000001" customHeight="1" x14ac:dyDescent="0.25">
      <c r="A42" s="38" t="s">
        <v>167</v>
      </c>
      <c r="B42" s="19">
        <v>7661.12</v>
      </c>
      <c r="C42" s="140">
        <v>9139.340000000002</v>
      </c>
      <c r="D42" s="247">
        <f t="shared" si="9"/>
        <v>6.5946508672979201E-2</v>
      </c>
      <c r="E42" s="215">
        <f t="shared" si="10"/>
        <v>8.3057809592851931E-2</v>
      </c>
      <c r="F42" s="52">
        <f t="shared" si="11"/>
        <v>0.19295090012948526</v>
      </c>
      <c r="H42" s="19">
        <v>2797.2430000000008</v>
      </c>
      <c r="I42" s="140">
        <v>3677.2780000000002</v>
      </c>
      <c r="J42" s="247">
        <f t="shared" si="12"/>
        <v>8.3564539843603611E-2</v>
      </c>
      <c r="K42" s="215">
        <f t="shared" si="13"/>
        <v>0.11245182780495644</v>
      </c>
      <c r="L42" s="52">
        <f t="shared" si="14"/>
        <v>0.31460799079665197</v>
      </c>
      <c r="N42" s="40">
        <f t="shared" si="8"/>
        <v>3.6512194039513819</v>
      </c>
      <c r="O42" s="143">
        <f t="shared" si="8"/>
        <v>4.0235706298266614</v>
      </c>
      <c r="P42" s="52">
        <f t="shared" si="15"/>
        <v>0.10197996468585746</v>
      </c>
    </row>
    <row r="43" spans="1:17" ht="20.100000000000001" customHeight="1" x14ac:dyDescent="0.25">
      <c r="A43" s="38" t="s">
        <v>169</v>
      </c>
      <c r="B43" s="19">
        <v>14653.76</v>
      </c>
      <c r="C43" s="140">
        <v>14746.529999999999</v>
      </c>
      <c r="D43" s="247">
        <f t="shared" si="9"/>
        <v>0.12613877748054536</v>
      </c>
      <c r="E43" s="215">
        <f t="shared" si="10"/>
        <v>0.13401563798865984</v>
      </c>
      <c r="F43" s="52">
        <f t="shared" si="11"/>
        <v>6.3307983752974402E-3</v>
      </c>
      <c r="H43" s="19">
        <v>3159.4270000000001</v>
      </c>
      <c r="I43" s="140">
        <v>3323.4969999999998</v>
      </c>
      <c r="J43" s="247">
        <f t="shared" si="12"/>
        <v>9.4384386134653636E-2</v>
      </c>
      <c r="K43" s="215">
        <f t="shared" si="13"/>
        <v>0.10163314069653948</v>
      </c>
      <c r="L43" s="52">
        <f t="shared" si="14"/>
        <v>5.1930302551696783E-2</v>
      </c>
      <c r="N43" s="40">
        <f t="shared" si="8"/>
        <v>2.1560520985740177</v>
      </c>
      <c r="O43" s="143">
        <f t="shared" si="8"/>
        <v>2.2537485089712632</v>
      </c>
      <c r="P43" s="52">
        <f t="shared" si="15"/>
        <v>4.5312638995069064E-2</v>
      </c>
    </row>
    <row r="44" spans="1:17" ht="20.100000000000001" customHeight="1" x14ac:dyDescent="0.25">
      <c r="A44" s="38" t="s">
        <v>172</v>
      </c>
      <c r="B44" s="19">
        <v>8319.4600000000028</v>
      </c>
      <c r="C44" s="140">
        <v>4967.93</v>
      </c>
      <c r="D44" s="247">
        <f t="shared" si="9"/>
        <v>7.1613463964081456E-2</v>
      </c>
      <c r="E44" s="215">
        <f t="shared" si="10"/>
        <v>4.5148269351027184E-2</v>
      </c>
      <c r="F44" s="52">
        <f t="shared" si="11"/>
        <v>-0.40285427179167893</v>
      </c>
      <c r="H44" s="19">
        <v>1823.09</v>
      </c>
      <c r="I44" s="140">
        <v>1527.451</v>
      </c>
      <c r="J44" s="247">
        <f t="shared" si="12"/>
        <v>5.4462796740746243E-2</v>
      </c>
      <c r="K44" s="215">
        <f t="shared" si="13"/>
        <v>4.6709728454718005E-2</v>
      </c>
      <c r="L44" s="52">
        <f t="shared" si="14"/>
        <v>-0.16216368912121723</v>
      </c>
      <c r="N44" s="40">
        <f t="shared" si="8"/>
        <v>2.1913561697514012</v>
      </c>
      <c r="O44" s="143">
        <f t="shared" si="8"/>
        <v>3.0746226295459071</v>
      </c>
      <c r="P44" s="52">
        <f t="shared" si="15"/>
        <v>0.40306841579965902</v>
      </c>
    </row>
    <row r="45" spans="1:17" ht="20.100000000000001" customHeight="1" x14ac:dyDescent="0.25">
      <c r="A45" s="38" t="s">
        <v>170</v>
      </c>
      <c r="B45" s="19">
        <v>4914.53</v>
      </c>
      <c r="C45" s="140">
        <v>5764.1299999999992</v>
      </c>
      <c r="D45" s="247">
        <f t="shared" si="9"/>
        <v>4.2304009762099595E-2</v>
      </c>
      <c r="E45" s="215">
        <f t="shared" si="10"/>
        <v>5.2384090318167986E-2</v>
      </c>
      <c r="F45" s="52">
        <f t="shared" si="11"/>
        <v>0.17287512742825856</v>
      </c>
      <c r="H45" s="19">
        <v>1258.9589999999998</v>
      </c>
      <c r="I45" s="140">
        <v>1331.1639999999998</v>
      </c>
      <c r="J45" s="247">
        <f t="shared" si="12"/>
        <v>3.7610007252485145E-2</v>
      </c>
      <c r="K45" s="215">
        <f t="shared" si="13"/>
        <v>4.0707236414586276E-2</v>
      </c>
      <c r="L45" s="52">
        <f t="shared" si="14"/>
        <v>5.7352940008371947E-2</v>
      </c>
      <c r="N45" s="40">
        <f t="shared" si="8"/>
        <v>2.5617078337094288</v>
      </c>
      <c r="O45" s="143">
        <f t="shared" si="8"/>
        <v>2.3093927444384494</v>
      </c>
      <c r="P45" s="52">
        <f t="shared" si="15"/>
        <v>-9.8494873595955559E-2</v>
      </c>
    </row>
    <row r="46" spans="1:17" ht="20.100000000000001" customHeight="1" x14ac:dyDescent="0.25">
      <c r="A46" s="38" t="s">
        <v>171</v>
      </c>
      <c r="B46" s="19">
        <v>2459.5299999999993</v>
      </c>
      <c r="C46" s="140">
        <v>2650.54</v>
      </c>
      <c r="D46" s="247">
        <f t="shared" si="9"/>
        <v>2.117150187915768E-2</v>
      </c>
      <c r="E46" s="215">
        <f t="shared" si="10"/>
        <v>2.4087958937761118E-2</v>
      </c>
      <c r="F46" s="52">
        <f t="shared" si="11"/>
        <v>7.7661179168377989E-2</v>
      </c>
      <c r="H46" s="19">
        <v>1318.6980000000001</v>
      </c>
      <c r="I46" s="140">
        <v>1264.6569999999999</v>
      </c>
      <c r="J46" s="247">
        <f t="shared" si="12"/>
        <v>3.939464378414044E-2</v>
      </c>
      <c r="K46" s="215">
        <f t="shared" si="13"/>
        <v>3.867344029913778E-2</v>
      </c>
      <c r="L46" s="52">
        <f t="shared" si="14"/>
        <v>-4.098057326241502E-2</v>
      </c>
      <c r="N46" s="40">
        <f t="shared" si="8"/>
        <v>5.3615853435412477</v>
      </c>
      <c r="O46" s="143">
        <f t="shared" si="8"/>
        <v>4.771318297403548</v>
      </c>
      <c r="P46" s="52">
        <f t="shared" si="15"/>
        <v>-0.11009188669331842</v>
      </c>
    </row>
    <row r="47" spans="1:17" ht="20.100000000000001" customHeight="1" x14ac:dyDescent="0.25">
      <c r="A47" s="38" t="s">
        <v>178</v>
      </c>
      <c r="B47" s="19">
        <v>1400.3899999999999</v>
      </c>
      <c r="C47" s="140">
        <v>2470.5300000000002</v>
      </c>
      <c r="D47" s="247">
        <f t="shared" si="9"/>
        <v>1.2054481757308767E-2</v>
      </c>
      <c r="E47" s="215">
        <f t="shared" si="10"/>
        <v>2.2452038148644042E-2</v>
      </c>
      <c r="F47" s="52">
        <f t="shared" si="11"/>
        <v>0.7641728375666782</v>
      </c>
      <c r="H47" s="19">
        <v>444.20699999999999</v>
      </c>
      <c r="I47" s="140">
        <v>926.66399999999987</v>
      </c>
      <c r="J47" s="247">
        <f t="shared" si="12"/>
        <v>1.3270192668390846E-2</v>
      </c>
      <c r="K47" s="215">
        <f t="shared" si="13"/>
        <v>2.8337553092546208E-2</v>
      </c>
      <c r="L47" s="52">
        <f t="shared" si="14"/>
        <v>1.0861085034679776</v>
      </c>
      <c r="N47" s="40">
        <f t="shared" si="8"/>
        <v>3.1720235077371308</v>
      </c>
      <c r="O47" s="143">
        <f t="shared" si="8"/>
        <v>3.7508712705370906</v>
      </c>
      <c r="P47" s="52">
        <f t="shared" si="15"/>
        <v>0.18248533196177358</v>
      </c>
    </row>
    <row r="48" spans="1:17" ht="20.100000000000001" customHeight="1" x14ac:dyDescent="0.25">
      <c r="A48" s="38" t="s">
        <v>175</v>
      </c>
      <c r="B48" s="19">
        <v>4430.420000000001</v>
      </c>
      <c r="C48" s="140">
        <v>3880.1999999999994</v>
      </c>
      <c r="D48" s="247">
        <f t="shared" si="9"/>
        <v>3.8136816934722415E-2</v>
      </c>
      <c r="E48" s="215">
        <f t="shared" si="10"/>
        <v>3.5263040086284558E-2</v>
      </c>
      <c r="F48" s="52">
        <f t="shared" si="11"/>
        <v>-0.12419138591826542</v>
      </c>
      <c r="H48" s="19">
        <v>1012.2619999999999</v>
      </c>
      <c r="I48" s="140">
        <v>843.78100000000029</v>
      </c>
      <c r="J48" s="247">
        <f t="shared" si="12"/>
        <v>3.0240207315262151E-2</v>
      </c>
      <c r="K48" s="215">
        <f t="shared" si="13"/>
        <v>2.5802975928688007E-2</v>
      </c>
      <c r="L48" s="52">
        <f t="shared" si="14"/>
        <v>-0.16644011135456993</v>
      </c>
      <c r="N48" s="40">
        <f t="shared" si="8"/>
        <v>2.2847991838245578</v>
      </c>
      <c r="O48" s="143">
        <f t="shared" si="8"/>
        <v>2.1745812071542714</v>
      </c>
      <c r="P48" s="52">
        <f t="shared" si="15"/>
        <v>-4.8239677889673871E-2</v>
      </c>
    </row>
    <row r="49" spans="1:16" ht="20.100000000000001" customHeight="1" x14ac:dyDescent="0.25">
      <c r="A49" s="38" t="s">
        <v>177</v>
      </c>
      <c r="B49" s="19">
        <v>3652.5500000000006</v>
      </c>
      <c r="C49" s="140">
        <v>3371.65</v>
      </c>
      <c r="D49" s="247">
        <f t="shared" si="9"/>
        <v>3.1440953836187169E-2</v>
      </c>
      <c r="E49" s="215">
        <f t="shared" si="10"/>
        <v>3.0641366194248069E-2</v>
      </c>
      <c r="F49" s="52">
        <f t="shared" si="11"/>
        <v>-7.690517583605988E-2</v>
      </c>
      <c r="H49" s="19">
        <v>824.25799999999992</v>
      </c>
      <c r="I49" s="140">
        <v>770.86699999999996</v>
      </c>
      <c r="J49" s="247">
        <f t="shared" si="12"/>
        <v>2.4623795816955837E-2</v>
      </c>
      <c r="K49" s="215">
        <f t="shared" si="13"/>
        <v>2.3573252591869133E-2</v>
      </c>
      <c r="L49" s="52">
        <f t="shared" si="14"/>
        <v>-6.4774621538401772E-2</v>
      </c>
      <c r="N49" s="40">
        <f t="shared" si="8"/>
        <v>2.2566645220462411</v>
      </c>
      <c r="O49" s="143">
        <f t="shared" si="8"/>
        <v>2.2863197544229088</v>
      </c>
      <c r="P49" s="52">
        <f t="shared" si="15"/>
        <v>1.3141178977625638E-2</v>
      </c>
    </row>
    <row r="50" spans="1:16" ht="20.100000000000001" customHeight="1" x14ac:dyDescent="0.25">
      <c r="A50" s="38" t="s">
        <v>184</v>
      </c>
      <c r="B50" s="19">
        <v>431.33999999999992</v>
      </c>
      <c r="C50" s="140">
        <v>668.63000000000022</v>
      </c>
      <c r="D50" s="247">
        <f t="shared" si="9"/>
        <v>3.7129515072212476E-3</v>
      </c>
      <c r="E50" s="215">
        <f t="shared" si="10"/>
        <v>6.0764719583764901E-3</v>
      </c>
      <c r="F50" s="52">
        <f t="shared" si="11"/>
        <v>0.5501228729076838</v>
      </c>
      <c r="H50" s="19">
        <v>209.88099999999997</v>
      </c>
      <c r="I50" s="140">
        <v>362.97799999999995</v>
      </c>
      <c r="J50" s="247">
        <f t="shared" si="12"/>
        <v>6.2699626692837773E-3</v>
      </c>
      <c r="K50" s="215">
        <f t="shared" si="13"/>
        <v>1.1099933035519063E-2</v>
      </c>
      <c r="L50" s="52">
        <f t="shared" si="14"/>
        <v>0.72944668645565824</v>
      </c>
      <c r="N50" s="40">
        <f t="shared" si="8"/>
        <v>4.8657903278156445</v>
      </c>
      <c r="O50" s="143">
        <f t="shared" si="8"/>
        <v>5.4286825299492971</v>
      </c>
      <c r="P50" s="52">
        <f t="shared" si="15"/>
        <v>0.11568361236525923</v>
      </c>
    </row>
    <row r="51" spans="1:16" ht="20.100000000000001" customHeight="1" x14ac:dyDescent="0.25">
      <c r="A51" s="38" t="s">
        <v>182</v>
      </c>
      <c r="B51" s="19">
        <v>846.06000000000006</v>
      </c>
      <c r="C51" s="140">
        <v>885.07999999999993</v>
      </c>
      <c r="D51" s="247">
        <f t="shared" si="9"/>
        <v>7.2828389488561445E-3</v>
      </c>
      <c r="E51" s="215">
        <f t="shared" si="10"/>
        <v>8.0435574247638628E-3</v>
      </c>
      <c r="F51" s="52">
        <f t="shared" si="11"/>
        <v>4.6119660544169286E-2</v>
      </c>
      <c r="H51" s="19">
        <v>315.185</v>
      </c>
      <c r="I51" s="140">
        <v>310.62299999999999</v>
      </c>
      <c r="J51" s="247">
        <f t="shared" si="12"/>
        <v>9.4158031642607356E-3</v>
      </c>
      <c r="K51" s="215">
        <f t="shared" si="13"/>
        <v>9.4989076453450023E-3</v>
      </c>
      <c r="L51" s="52">
        <f t="shared" si="14"/>
        <v>-1.4474039056427215E-2</v>
      </c>
      <c r="N51" s="40">
        <f t="shared" si="8"/>
        <v>3.7253268089733589</v>
      </c>
      <c r="O51" s="143">
        <f t="shared" si="8"/>
        <v>3.509547159578795</v>
      </c>
      <c r="P51" s="52">
        <f t="shared" si="15"/>
        <v>-5.7922340900348902E-2</v>
      </c>
    </row>
    <row r="52" spans="1:16" ht="20.100000000000001" customHeight="1" x14ac:dyDescent="0.25">
      <c r="A52" s="38" t="s">
        <v>187</v>
      </c>
      <c r="B52" s="19">
        <v>436.18000000000006</v>
      </c>
      <c r="C52" s="140">
        <v>887.65000000000009</v>
      </c>
      <c r="D52" s="247">
        <f t="shared" si="9"/>
        <v>3.7546139667542179E-3</v>
      </c>
      <c r="E52" s="215">
        <f t="shared" si="10"/>
        <v>8.0669134406964847E-3</v>
      </c>
      <c r="F52" s="52">
        <f t="shared" si="11"/>
        <v>1.0350543353661332</v>
      </c>
      <c r="H52" s="19">
        <v>147.28999999999996</v>
      </c>
      <c r="I52" s="140">
        <v>301.98300000000006</v>
      </c>
      <c r="J52" s="247">
        <f t="shared" si="12"/>
        <v>4.4001257929913024E-3</v>
      </c>
      <c r="K52" s="215">
        <f t="shared" si="13"/>
        <v>9.2346948792079806E-3</v>
      </c>
      <c r="L52" s="52">
        <f t="shared" si="14"/>
        <v>1.0502613890963415</v>
      </c>
      <c r="N52" s="40">
        <f t="shared" ref="N52:N53" si="16">(H52/B52)*10</f>
        <v>3.3768169104498131</v>
      </c>
      <c r="O52" s="143">
        <f t="shared" ref="O52:O53" si="17">(I52/C52)*10</f>
        <v>3.4020503576860248</v>
      </c>
      <c r="P52" s="52">
        <f t="shared" ref="P52:P53" si="18">(O52-N52)/N52</f>
        <v>7.4725541554014627E-3</v>
      </c>
    </row>
    <row r="53" spans="1:16" ht="20.100000000000001" customHeight="1" x14ac:dyDescent="0.25">
      <c r="A53" s="38" t="s">
        <v>183</v>
      </c>
      <c r="B53" s="19">
        <v>771.88</v>
      </c>
      <c r="C53" s="140">
        <v>981.36</v>
      </c>
      <c r="D53" s="247">
        <f t="shared" si="9"/>
        <v>6.6443015008901029E-3</v>
      </c>
      <c r="E53" s="215">
        <f t="shared" si="10"/>
        <v>8.9185446675625543E-3</v>
      </c>
      <c r="F53" s="52">
        <f t="shared" si="11"/>
        <v>0.27138933512981295</v>
      </c>
      <c r="H53" s="19">
        <v>219.47300000000001</v>
      </c>
      <c r="I53" s="140">
        <v>294.13000000000005</v>
      </c>
      <c r="J53" s="247">
        <f t="shared" si="12"/>
        <v>6.5565130569976262E-3</v>
      </c>
      <c r="K53" s="215">
        <f t="shared" si="13"/>
        <v>8.9945487157271874E-3</v>
      </c>
      <c r="L53" s="52">
        <f t="shared" si="14"/>
        <v>0.34016484943478259</v>
      </c>
      <c r="N53" s="40">
        <f t="shared" si="16"/>
        <v>2.8433564802819093</v>
      </c>
      <c r="O53" s="143">
        <f t="shared" si="17"/>
        <v>2.9971671965435727</v>
      </c>
      <c r="P53" s="52">
        <f t="shared" si="18"/>
        <v>5.4094770503912856E-2</v>
      </c>
    </row>
    <row r="54" spans="1:16" ht="20.100000000000001" customHeight="1" x14ac:dyDescent="0.25">
      <c r="A54" s="38" t="s">
        <v>186</v>
      </c>
      <c r="B54" s="19">
        <v>479.84999999999997</v>
      </c>
      <c r="C54" s="140">
        <v>484.54999999999995</v>
      </c>
      <c r="D54" s="247">
        <f t="shared" si="9"/>
        <v>4.1305229766312327E-3</v>
      </c>
      <c r="E54" s="215">
        <f t="shared" si="10"/>
        <v>4.40356323741281E-3</v>
      </c>
      <c r="F54" s="52">
        <f t="shared" si="11"/>
        <v>9.7947275190163365E-3</v>
      </c>
      <c r="H54" s="19">
        <v>181.77899999999997</v>
      </c>
      <c r="I54" s="140">
        <v>212.96799999999996</v>
      </c>
      <c r="J54" s="247">
        <f t="shared" si="12"/>
        <v>5.4304465104499013E-3</v>
      </c>
      <c r="K54" s="215">
        <f t="shared" si="13"/>
        <v>6.5126000438275149E-3</v>
      </c>
      <c r="L54" s="52">
        <f t="shared" si="14"/>
        <v>0.17157647473030438</v>
      </c>
      <c r="N54" s="40">
        <f t="shared" ref="N54" si="19">(H54/B54)*10</f>
        <v>3.78824632697718</v>
      </c>
      <c r="O54" s="143">
        <f t="shared" ref="O54" si="20">(I54/C54)*10</f>
        <v>4.3951707770095965</v>
      </c>
      <c r="P54" s="52">
        <f t="shared" ref="P54" si="21">(O54-N54)/N54</f>
        <v>0.16021250933719244</v>
      </c>
    </row>
    <row r="55" spans="1:16" ht="20.100000000000001" customHeight="1" x14ac:dyDescent="0.25">
      <c r="A55" s="38" t="s">
        <v>188</v>
      </c>
      <c r="B55" s="19">
        <v>1851.6799999999996</v>
      </c>
      <c r="C55" s="140">
        <v>174.70000000000002</v>
      </c>
      <c r="D55" s="247">
        <f t="shared" si="9"/>
        <v>1.5939161790910743E-2</v>
      </c>
      <c r="E55" s="215">
        <f t="shared" si="10"/>
        <v>1.5876638067815871E-3</v>
      </c>
      <c r="F55" s="52">
        <f t="shared" si="11"/>
        <v>-0.90565324462110075</v>
      </c>
      <c r="H55" s="19">
        <v>256.80499999999995</v>
      </c>
      <c r="I55" s="140">
        <v>109.89899999999999</v>
      </c>
      <c r="J55" s="247">
        <f t="shared" si="12"/>
        <v>7.6717652540507254E-3</v>
      </c>
      <c r="K55" s="215">
        <f t="shared" si="13"/>
        <v>3.360731340936667E-3</v>
      </c>
      <c r="L55" s="52">
        <f t="shared" si="14"/>
        <v>-0.57205272483012393</v>
      </c>
      <c r="N55" s="40">
        <f t="shared" si="8"/>
        <v>1.3868757020651516</v>
      </c>
      <c r="O55" s="143">
        <f t="shared" si="8"/>
        <v>6.2907269605037195</v>
      </c>
      <c r="P55" s="52">
        <f t="shared" si="15"/>
        <v>3.5358981710735877</v>
      </c>
    </row>
    <row r="56" spans="1:16" ht="20.100000000000001" customHeight="1" x14ac:dyDescent="0.25">
      <c r="A56" s="38" t="s">
        <v>185</v>
      </c>
      <c r="B56" s="19">
        <v>655.3499999999998</v>
      </c>
      <c r="C56" s="140">
        <v>347.31999999999994</v>
      </c>
      <c r="D56" s="247">
        <f t="shared" si="9"/>
        <v>5.6412175320105819E-3</v>
      </c>
      <c r="E56" s="215">
        <f t="shared" si="10"/>
        <v>3.1564246901624538E-3</v>
      </c>
      <c r="F56" s="52">
        <f t="shared" si="11"/>
        <v>-0.47002365148393982</v>
      </c>
      <c r="H56" s="19">
        <v>192.15600000000001</v>
      </c>
      <c r="I56" s="140">
        <v>103.688</v>
      </c>
      <c r="J56" s="247">
        <f t="shared" si="12"/>
        <v>5.7404479046645179E-3</v>
      </c>
      <c r="K56" s="215">
        <f t="shared" si="13"/>
        <v>3.1707978350944159E-3</v>
      </c>
      <c r="L56" s="52">
        <f t="shared" si="14"/>
        <v>-0.46039676096504922</v>
      </c>
      <c r="N56" s="40">
        <f t="shared" ref="N56" si="22">(H56/B56)*10</f>
        <v>2.9321126115815987</v>
      </c>
      <c r="O56" s="143">
        <f t="shared" ref="O56" si="23">(I56/C56)*10</f>
        <v>2.9853737187607976</v>
      </c>
      <c r="P56" s="52">
        <f t="shared" ref="P56" si="24">(O56-N56)/N56</f>
        <v>1.8164754985474277E-2</v>
      </c>
    </row>
    <row r="57" spans="1:16" ht="20.100000000000001" customHeight="1" x14ac:dyDescent="0.25">
      <c r="A57" s="38" t="s">
        <v>209</v>
      </c>
      <c r="B57" s="19">
        <v>77.000000000000014</v>
      </c>
      <c r="C57" s="140">
        <v>74.29000000000002</v>
      </c>
      <c r="D57" s="247">
        <f t="shared" si="9"/>
        <v>6.6281185620632483E-4</v>
      </c>
      <c r="E57" s="215">
        <f t="shared" si="10"/>
        <v>6.7514335549973741E-4</v>
      </c>
      <c r="F57" s="52">
        <f t="shared" si="11"/>
        <v>-3.5194805194805105E-2</v>
      </c>
      <c r="H57" s="19">
        <v>47.983000000000004</v>
      </c>
      <c r="I57" s="140">
        <v>38.429999999999993</v>
      </c>
      <c r="J57" s="247">
        <f t="shared" si="12"/>
        <v>1.4334390381227627E-3</v>
      </c>
      <c r="K57" s="215">
        <f t="shared" si="13"/>
        <v>1.1751963660469715E-3</v>
      </c>
      <c r="L57" s="52">
        <f t="shared" si="14"/>
        <v>-0.19909134485130173</v>
      </c>
      <c r="N57" s="40">
        <f t="shared" ref="N57" si="25">(H57/B57)*10</f>
        <v>6.2315584415584411</v>
      </c>
      <c r="O57" s="143">
        <f t="shared" ref="O57" si="26">(I57/C57)*10</f>
        <v>5.1729707901467208</v>
      </c>
      <c r="P57" s="52">
        <f t="shared" ref="P57" si="27">(O57-N57)/N57</f>
        <v>-0.16987526657087398</v>
      </c>
    </row>
    <row r="58" spans="1:16" ht="20.100000000000001" customHeight="1" x14ac:dyDescent="0.25">
      <c r="A58" s="38" t="s">
        <v>189</v>
      </c>
      <c r="B58" s="19">
        <v>150.37</v>
      </c>
      <c r="C58" s="140">
        <v>83.71</v>
      </c>
      <c r="D58" s="247">
        <f t="shared" si="9"/>
        <v>1.2943768677629228E-3</v>
      </c>
      <c r="E58" s="215">
        <f t="shared" si="10"/>
        <v>7.607517874395342E-4</v>
      </c>
      <c r="F58" s="52">
        <f t="shared" si="11"/>
        <v>-0.44330651060716902</v>
      </c>
      <c r="H58" s="19">
        <v>58.054000000000002</v>
      </c>
      <c r="I58" s="140">
        <v>37.620000000000012</v>
      </c>
      <c r="J58" s="247">
        <f t="shared" si="12"/>
        <v>1.7342990208861235E-3</v>
      </c>
      <c r="K58" s="215">
        <f t="shared" si="13"/>
        <v>1.1504264192216259E-3</v>
      </c>
      <c r="L58" s="52">
        <f t="shared" si="14"/>
        <v>-0.35198263685534142</v>
      </c>
      <c r="N58" s="40">
        <f t="shared" ref="N58" si="28">(H58/B58)*10</f>
        <v>3.8607434993682248</v>
      </c>
      <c r="O58" s="143">
        <f t="shared" ref="O58" si="29">(I58/C58)*10</f>
        <v>4.4940867279894894</v>
      </c>
      <c r="P58" s="52">
        <f t="shared" ref="P58" si="30">(O58-N58)/N58</f>
        <v>0.16404695850032652</v>
      </c>
    </row>
    <row r="59" spans="1:16" ht="20.100000000000001" customHeight="1" x14ac:dyDescent="0.25">
      <c r="A59" s="38" t="s">
        <v>191</v>
      </c>
      <c r="B59" s="19">
        <v>94.36</v>
      </c>
      <c r="C59" s="140">
        <v>88.33</v>
      </c>
      <c r="D59" s="247">
        <f t="shared" si="9"/>
        <v>8.122458019692052E-4</v>
      </c>
      <c r="E59" s="215">
        <f t="shared" si="10"/>
        <v>8.0273808845459402E-4</v>
      </c>
      <c r="F59" s="52">
        <f t="shared" si="11"/>
        <v>-6.3904196693514215E-2</v>
      </c>
      <c r="H59" s="19">
        <v>35.982999999999997</v>
      </c>
      <c r="I59" s="140">
        <v>30.71</v>
      </c>
      <c r="J59" s="247">
        <f t="shared" si="12"/>
        <v>1.0749523145441378E-3</v>
      </c>
      <c r="K59" s="215">
        <f t="shared" si="13"/>
        <v>9.3911736667453812E-4</v>
      </c>
      <c r="L59" s="52">
        <f t="shared" si="14"/>
        <v>-0.14654142233832634</v>
      </c>
      <c r="N59" s="40">
        <f t="shared" ref="N59" si="31">(H59/B59)*10</f>
        <v>3.8133743111487917</v>
      </c>
      <c r="O59" s="143">
        <f t="shared" ref="O59" si="32">(I59/C59)*10</f>
        <v>3.4767349711309863</v>
      </c>
      <c r="P59" s="52">
        <f t="shared" ref="P59" si="33">(O59-N59)/N59</f>
        <v>-8.8278598571770325E-2</v>
      </c>
    </row>
    <row r="60" spans="1:16" ht="20.100000000000001" customHeight="1" x14ac:dyDescent="0.25">
      <c r="A60" s="38" t="s">
        <v>192</v>
      </c>
      <c r="B60" s="19">
        <v>14.08</v>
      </c>
      <c r="C60" s="140">
        <v>39.200000000000003</v>
      </c>
      <c r="D60" s="247">
        <f t="shared" si="9"/>
        <v>1.2119988227772796E-4</v>
      </c>
      <c r="E60" s="215">
        <f t="shared" si="10"/>
        <v>3.5624740255202185E-4</v>
      </c>
      <c r="F60" s="52">
        <f t="shared" si="11"/>
        <v>1.7840909090909094</v>
      </c>
      <c r="H60" s="19">
        <v>14.288</v>
      </c>
      <c r="I60" s="140">
        <v>23.569999999999997</v>
      </c>
      <c r="J60" s="247">
        <f t="shared" si="12"/>
        <v>4.2683819220761584E-4</v>
      </c>
      <c r="K60" s="215">
        <f t="shared" si="13"/>
        <v>7.2077487243630276E-4</v>
      </c>
      <c r="L60" s="52">
        <f t="shared" si="14"/>
        <v>0.64963605823068282</v>
      </c>
      <c r="N60" s="40">
        <f t="shared" si="8"/>
        <v>10.147727272727273</v>
      </c>
      <c r="O60" s="143">
        <f t="shared" si="8"/>
        <v>6.0127551020408152</v>
      </c>
      <c r="P60" s="52">
        <f t="shared" si="15"/>
        <v>-0.40747766071714253</v>
      </c>
    </row>
    <row r="61" spans="1:16" ht="20.100000000000001" customHeight="1" thickBot="1" x14ac:dyDescent="0.3">
      <c r="A61" s="8" t="s">
        <v>17</v>
      </c>
      <c r="B61" s="19">
        <f>B62-SUM(B39:B60)</f>
        <v>677.83000000003085</v>
      </c>
      <c r="C61" s="140">
        <f>C62-SUM(C39:C60)</f>
        <v>225.31000000004133</v>
      </c>
      <c r="D61" s="247">
        <f t="shared" si="9"/>
        <v>5.8347241622383576E-3</v>
      </c>
      <c r="E61" s="215">
        <f t="shared" si="10"/>
        <v>2.0476046497196619E-3</v>
      </c>
      <c r="F61" s="52">
        <f t="shared" si="11"/>
        <v>-0.66760102090490081</v>
      </c>
      <c r="H61" s="19">
        <f>H62-SUM(H39:H60)</f>
        <v>157.11499999999796</v>
      </c>
      <c r="I61" s="140">
        <f>I62-SUM(I39:I60)</f>
        <v>62.492999999998574</v>
      </c>
      <c r="J61" s="247">
        <f t="shared" si="12"/>
        <v>4.6936367979212414E-3</v>
      </c>
      <c r="K61" s="215">
        <f t="shared" si="13"/>
        <v>1.9110472678472996E-3</v>
      </c>
      <c r="L61" s="52">
        <f t="shared" si="14"/>
        <v>-0.6022467619259817</v>
      </c>
      <c r="N61" s="40">
        <f t="shared" si="8"/>
        <v>2.3179115707476923</v>
      </c>
      <c r="O61" s="143">
        <f t="shared" si="8"/>
        <v>2.7736451999461682</v>
      </c>
      <c r="P61" s="52">
        <f t="shared" si="15"/>
        <v>0.19661389802349932</v>
      </c>
    </row>
    <row r="62" spans="1:16" s="1" customFormat="1" ht="26.25" customHeight="1" thickBot="1" x14ac:dyDescent="0.3">
      <c r="A62" s="12" t="s">
        <v>18</v>
      </c>
      <c r="B62" s="17">
        <v>116171.73000000003</v>
      </c>
      <c r="C62" s="145">
        <v>110035.89000000003</v>
      </c>
      <c r="D62" s="253">
        <f>SUM(D39:D61)</f>
        <v>1.0000000000000002</v>
      </c>
      <c r="E62" s="254">
        <f>SUM(E39:E61)</f>
        <v>1.0000000000000002</v>
      </c>
      <c r="F62" s="57">
        <f t="shared" si="11"/>
        <v>-5.2816980516688483E-2</v>
      </c>
      <c r="H62" s="17">
        <v>33474.043000000005</v>
      </c>
      <c r="I62" s="145">
        <v>32700.917999999998</v>
      </c>
      <c r="J62" s="253">
        <f t="shared" si="12"/>
        <v>1</v>
      </c>
      <c r="K62" s="254">
        <f t="shared" si="13"/>
        <v>1</v>
      </c>
      <c r="L62" s="57">
        <f t="shared" si="14"/>
        <v>-2.3096254013893903E-2</v>
      </c>
      <c r="N62" s="37">
        <f t="shared" si="8"/>
        <v>2.881427607215628</v>
      </c>
      <c r="O62" s="150">
        <f t="shared" si="8"/>
        <v>2.9718410965731263</v>
      </c>
      <c r="P62" s="57">
        <f t="shared" si="15"/>
        <v>3.1378018705410564E-2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B37</f>
        <v>dez</v>
      </c>
      <c r="C66" s="349"/>
      <c r="D66" s="347" t="str">
        <f>B66</f>
        <v>dez</v>
      </c>
      <c r="E66" s="349"/>
      <c r="F66" s="131" t="str">
        <f>F5</f>
        <v>2022 /2021</v>
      </c>
      <c r="H66" s="350" t="str">
        <f>B66</f>
        <v>dez</v>
      </c>
      <c r="I66" s="349"/>
      <c r="J66" s="347" t="str">
        <f>B66</f>
        <v>dez</v>
      </c>
      <c r="K66" s="348"/>
      <c r="L66" s="131" t="str">
        <f>F66</f>
        <v>2022 /2021</v>
      </c>
      <c r="N66" s="350" t="str">
        <f>B66</f>
        <v>dez</v>
      </c>
      <c r="O66" s="348"/>
      <c r="P66" s="131" t="str">
        <f>L66</f>
        <v>2022 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B67</f>
        <v>2021</v>
      </c>
      <c r="E67" s="134">
        <f>C67</f>
        <v>2022</v>
      </c>
      <c r="F67" s="132" t="str">
        <f>F38</f>
        <v>HL</v>
      </c>
      <c r="H67" s="25">
        <f>B67</f>
        <v>2021</v>
      </c>
      <c r="I67" s="134">
        <f>C67</f>
        <v>2022</v>
      </c>
      <c r="J67" s="99">
        <f>B67</f>
        <v>2021</v>
      </c>
      <c r="K67" s="134">
        <f>C67</f>
        <v>2022</v>
      </c>
      <c r="L67" s="260">
        <f>L38</f>
        <v>1000</v>
      </c>
      <c r="N67" s="25">
        <f>B67</f>
        <v>2021</v>
      </c>
      <c r="O67" s="134">
        <f>C67</f>
        <v>2022</v>
      </c>
      <c r="P67" s="132"/>
    </row>
    <row r="68" spans="1:16" ht="20.100000000000001" customHeight="1" x14ac:dyDescent="0.25">
      <c r="A68" s="38" t="s">
        <v>160</v>
      </c>
      <c r="B68" s="39">
        <v>17228.670000000006</v>
      </c>
      <c r="C68" s="147">
        <v>13798.039999999999</v>
      </c>
      <c r="D68" s="247">
        <f>B68/$B$96</f>
        <v>0.13921539965620919</v>
      </c>
      <c r="E68" s="246">
        <f>C68/$C$96</f>
        <v>0.12783883051990819</v>
      </c>
      <c r="F68" s="52">
        <f>(C68-B68)/B68</f>
        <v>-0.19912332176540645</v>
      </c>
      <c r="H68" s="19">
        <v>6496.1979999999994</v>
      </c>
      <c r="I68" s="147">
        <v>6329.1340000000009</v>
      </c>
      <c r="J68" s="245">
        <f>H68/$H$96</f>
        <v>0.18751929151274466</v>
      </c>
      <c r="K68" s="246">
        <f>I68/$I$96</f>
        <v>0.19145197869552733</v>
      </c>
      <c r="L68" s="52">
        <f t="shared" ref="L68:L70" si="34">(I68-H68)/H68</f>
        <v>-2.5717196427818011E-2</v>
      </c>
      <c r="N68" s="40">
        <f t="shared" ref="N68:O83" si="35">(H68/B68)*10</f>
        <v>3.7705742811255871</v>
      </c>
      <c r="O68" s="143">
        <f t="shared" si="35"/>
        <v>4.586980469689899</v>
      </c>
      <c r="P68" s="52">
        <f t="shared" ref="P68:P69" si="36">(O68-N68)/N68</f>
        <v>0.21652038328776788</v>
      </c>
    </row>
    <row r="69" spans="1:16" ht="20.100000000000001" customHeight="1" x14ac:dyDescent="0.25">
      <c r="A69" s="38" t="s">
        <v>162</v>
      </c>
      <c r="B69" s="19">
        <v>18378.950000000004</v>
      </c>
      <c r="C69" s="140">
        <v>16945.72</v>
      </c>
      <c r="D69" s="247">
        <f t="shared" ref="D69:D95" si="37">B69/$B$96</f>
        <v>0.14851017922518023</v>
      </c>
      <c r="E69" s="215">
        <f t="shared" ref="E69:E95" si="38">C69/$C$96</f>
        <v>0.15700208342038571</v>
      </c>
      <c r="F69" s="52">
        <f>(C69-B69)/B69</f>
        <v>-7.7982148055248141E-2</v>
      </c>
      <c r="H69" s="19">
        <v>5223.1439999999993</v>
      </c>
      <c r="I69" s="140">
        <v>4864.9120000000003</v>
      </c>
      <c r="J69" s="214">
        <f t="shared" ref="J69:J95" si="39">H69/$H$96</f>
        <v>0.15077130690121254</v>
      </c>
      <c r="K69" s="215">
        <f t="shared" ref="K69:K95" si="40">I69/$I$96</f>
        <v>0.14716026372322266</v>
      </c>
      <c r="L69" s="52">
        <f t="shared" si="34"/>
        <v>-6.8585510948960843E-2</v>
      </c>
      <c r="N69" s="40">
        <f t="shared" si="35"/>
        <v>2.8419164315698109</v>
      </c>
      <c r="O69" s="143">
        <f t="shared" si="35"/>
        <v>2.8708794905144193</v>
      </c>
      <c r="P69" s="52">
        <f t="shared" si="36"/>
        <v>1.0191383048026446E-2</v>
      </c>
    </row>
    <row r="70" spans="1:16" ht="20.100000000000001" customHeight="1" x14ac:dyDescent="0.25">
      <c r="A70" s="38" t="s">
        <v>161</v>
      </c>
      <c r="B70" s="19">
        <v>15544.71</v>
      </c>
      <c r="C70" s="140">
        <v>13075.99</v>
      </c>
      <c r="D70" s="247">
        <f t="shared" si="37"/>
        <v>0.12560824574327972</v>
      </c>
      <c r="E70" s="215">
        <f t="shared" si="38"/>
        <v>0.12114903779739836</v>
      </c>
      <c r="F70" s="52">
        <f>(C70-B70)/B70</f>
        <v>-0.15881415606981408</v>
      </c>
      <c r="H70" s="19">
        <v>5969.628999999999</v>
      </c>
      <c r="I70" s="140">
        <v>4404.4450000000006</v>
      </c>
      <c r="J70" s="214">
        <f t="shared" si="39"/>
        <v>0.17231934751279662</v>
      </c>
      <c r="K70" s="215">
        <f t="shared" si="40"/>
        <v>0.13323145161812372</v>
      </c>
      <c r="L70" s="52">
        <f t="shared" si="34"/>
        <v>-0.26219116799385667</v>
      </c>
      <c r="N70" s="40">
        <f t="shared" ref="N70" si="41">(H70/B70)*10</f>
        <v>3.840296152195827</v>
      </c>
      <c r="O70" s="143">
        <f t="shared" ref="O70" si="42">(I70/C70)*10</f>
        <v>3.3683453413470037</v>
      </c>
      <c r="P70" s="52">
        <f t="shared" ref="P70" si="43">(O70-N70)/N70</f>
        <v>-0.12289437901266247</v>
      </c>
    </row>
    <row r="71" spans="1:16" ht="20.100000000000001" customHeight="1" x14ac:dyDescent="0.25">
      <c r="A71" s="38" t="s">
        <v>165</v>
      </c>
      <c r="B71" s="19">
        <v>14739.970000000001</v>
      </c>
      <c r="C71" s="140">
        <v>16946.400000000001</v>
      </c>
      <c r="D71" s="247">
        <f t="shared" si="37"/>
        <v>0.11910558473001882</v>
      </c>
      <c r="E71" s="215">
        <f t="shared" si="38"/>
        <v>0.15700838361988895</v>
      </c>
      <c r="F71" s="52">
        <f t="shared" ref="F71:F96" si="44">(C71-B71)/B71</f>
        <v>0.1496902639557611</v>
      </c>
      <c r="H71" s="19">
        <v>2089.6360000000004</v>
      </c>
      <c r="I71" s="140">
        <v>2875.9460000000004</v>
      </c>
      <c r="J71" s="214">
        <f t="shared" si="39"/>
        <v>6.0319445657217627E-2</v>
      </c>
      <c r="K71" s="215">
        <f t="shared" si="40"/>
        <v>8.6995401317381982E-2</v>
      </c>
      <c r="L71" s="52">
        <f t="shared" ref="L71:L96" si="45">(I71-H71)/H71</f>
        <v>0.37629041612989045</v>
      </c>
      <c r="N71" s="40">
        <f t="shared" ref="N71" si="46">(H71/B71)*10</f>
        <v>1.4176663860238523</v>
      </c>
      <c r="O71" s="143">
        <f t="shared" si="35"/>
        <v>1.6970837464004154</v>
      </c>
      <c r="P71" s="52">
        <f t="shared" ref="P71:P96" si="47">(O71-N71)/N71</f>
        <v>0.19709669576087546</v>
      </c>
    </row>
    <row r="72" spans="1:16" ht="20.100000000000001" customHeight="1" x14ac:dyDescent="0.25">
      <c r="A72" s="38" t="s">
        <v>163</v>
      </c>
      <c r="B72" s="19">
        <v>6545.1</v>
      </c>
      <c r="C72" s="140">
        <v>6507.3900000000012</v>
      </c>
      <c r="D72" s="247">
        <f t="shared" si="37"/>
        <v>5.2887350694502511E-2</v>
      </c>
      <c r="E72" s="215">
        <f t="shared" si="38"/>
        <v>6.0290963596057526E-2</v>
      </c>
      <c r="F72" s="52">
        <f t="shared" si="44"/>
        <v>-5.7615620846127825E-3</v>
      </c>
      <c r="H72" s="19">
        <v>2701.587</v>
      </c>
      <c r="I72" s="140">
        <v>2601.8929999999996</v>
      </c>
      <c r="J72" s="214">
        <f t="shared" si="39"/>
        <v>7.7984026995488953E-2</v>
      </c>
      <c r="K72" s="215">
        <f t="shared" si="40"/>
        <v>7.8705485332439096E-2</v>
      </c>
      <c r="L72" s="52">
        <f t="shared" si="45"/>
        <v>-3.6902013520201428E-2</v>
      </c>
      <c r="N72" s="40">
        <f t="shared" si="35"/>
        <v>4.1276481642755645</v>
      </c>
      <c r="O72" s="143">
        <f t="shared" si="35"/>
        <v>3.9983664725796348</v>
      </c>
      <c r="P72" s="52">
        <f t="shared" si="47"/>
        <v>-3.1320908796164219E-2</v>
      </c>
    </row>
    <row r="73" spans="1:16" ht="20.100000000000001" customHeight="1" x14ac:dyDescent="0.25">
      <c r="A73" s="38" t="s">
        <v>168</v>
      </c>
      <c r="B73" s="19">
        <v>7956.8499999999995</v>
      </c>
      <c r="C73" s="140">
        <v>6094.1800000000012</v>
      </c>
      <c r="D73" s="247">
        <f t="shared" si="37"/>
        <v>6.4294925421086349E-2</v>
      </c>
      <c r="E73" s="215">
        <f t="shared" si="38"/>
        <v>5.6462573247926105E-2</v>
      </c>
      <c r="F73" s="52">
        <f t="shared" si="44"/>
        <v>-0.23409640749794183</v>
      </c>
      <c r="H73" s="19">
        <v>2845.3169999999996</v>
      </c>
      <c r="I73" s="140">
        <v>2269.5179999999996</v>
      </c>
      <c r="J73" s="214">
        <f t="shared" si="39"/>
        <v>8.21329380614889E-2</v>
      </c>
      <c r="K73" s="215">
        <f t="shared" si="40"/>
        <v>6.8651368699906762E-2</v>
      </c>
      <c r="L73" s="52">
        <f t="shared" si="45"/>
        <v>-0.20236725820005294</v>
      </c>
      <c r="N73" s="40">
        <f t="shared" si="35"/>
        <v>3.5759339437088795</v>
      </c>
      <c r="O73" s="143">
        <f t="shared" si="35"/>
        <v>3.7240744447981502</v>
      </c>
      <c r="P73" s="52">
        <f t="shared" si="47"/>
        <v>4.1427079868154006E-2</v>
      </c>
    </row>
    <row r="74" spans="1:16" ht="20.100000000000001" customHeight="1" x14ac:dyDescent="0.25">
      <c r="A74" s="38" t="s">
        <v>176</v>
      </c>
      <c r="B74" s="19">
        <v>5328.2399999999989</v>
      </c>
      <c r="C74" s="140">
        <v>8502.4900000000016</v>
      </c>
      <c r="D74" s="247">
        <f t="shared" si="37"/>
        <v>4.3054574790985012E-2</v>
      </c>
      <c r="E74" s="215">
        <f t="shared" si="38"/>
        <v>7.8775563638546819E-2</v>
      </c>
      <c r="F74" s="52">
        <f t="shared" si="44"/>
        <v>0.59574080747113556</v>
      </c>
      <c r="H74" s="19">
        <v>1203.3829999999998</v>
      </c>
      <c r="I74" s="140">
        <v>1872.1030000000003</v>
      </c>
      <c r="J74" s="214">
        <f t="shared" si="39"/>
        <v>3.4736861096056677E-2</v>
      </c>
      <c r="K74" s="215">
        <f t="shared" si="40"/>
        <v>5.6629836510308174E-2</v>
      </c>
      <c r="L74" s="52">
        <f t="shared" si="45"/>
        <v>0.55570005559327373</v>
      </c>
      <c r="N74" s="40">
        <f t="shared" si="35"/>
        <v>2.2584999924928311</v>
      </c>
      <c r="O74" s="143">
        <f t="shared" si="35"/>
        <v>2.2018291112368256</v>
      </c>
      <c r="P74" s="52">
        <f t="shared" si="47"/>
        <v>-2.5092265417036696E-2</v>
      </c>
    </row>
    <row r="75" spans="1:16" ht="20.100000000000001" customHeight="1" x14ac:dyDescent="0.25">
      <c r="A75" s="38" t="s">
        <v>174</v>
      </c>
      <c r="B75" s="19">
        <v>349.60999999999996</v>
      </c>
      <c r="C75" s="140">
        <v>453.02999999999992</v>
      </c>
      <c r="D75" s="247">
        <f t="shared" si="37"/>
        <v>2.8250059855930419E-3</v>
      </c>
      <c r="E75" s="215">
        <f t="shared" si="38"/>
        <v>4.1973226190411099E-3</v>
      </c>
      <c r="F75" s="52">
        <f t="shared" si="44"/>
        <v>0.2958153370899001</v>
      </c>
      <c r="H75" s="19">
        <v>810.75400000000013</v>
      </c>
      <c r="I75" s="140">
        <v>1017.4390000000001</v>
      </c>
      <c r="J75" s="214">
        <f t="shared" si="39"/>
        <v>2.340322996175976E-2</v>
      </c>
      <c r="K75" s="215">
        <f t="shared" si="40"/>
        <v>3.0776834516696695E-2</v>
      </c>
      <c r="L75" s="52">
        <f t="shared" si="45"/>
        <v>0.25492936205063421</v>
      </c>
      <c r="N75" s="40">
        <f t="shared" si="35"/>
        <v>23.19024055375991</v>
      </c>
      <c r="O75" s="143">
        <f t="shared" si="35"/>
        <v>22.458534754872751</v>
      </c>
      <c r="P75" s="52">
        <f t="shared" si="47"/>
        <v>-3.1552316035312757E-2</v>
      </c>
    </row>
    <row r="76" spans="1:16" ht="20.100000000000001" customHeight="1" x14ac:dyDescent="0.25">
      <c r="A76" s="38" t="s">
        <v>173</v>
      </c>
      <c r="B76" s="19">
        <v>3041.9799999999996</v>
      </c>
      <c r="C76" s="140">
        <v>2228.7800000000002</v>
      </c>
      <c r="D76" s="247">
        <f t="shared" si="37"/>
        <v>2.4580566082361265E-2</v>
      </c>
      <c r="E76" s="215">
        <f t="shared" si="38"/>
        <v>2.0649645071775486E-2</v>
      </c>
      <c r="F76" s="52">
        <f t="shared" si="44"/>
        <v>-0.26732588642923344</v>
      </c>
      <c r="H76" s="19">
        <v>863.37100000000009</v>
      </c>
      <c r="I76" s="140">
        <v>744.91300000000001</v>
      </c>
      <c r="J76" s="214">
        <f t="shared" si="39"/>
        <v>2.4922072608108605E-2</v>
      </c>
      <c r="K76" s="215">
        <f t="shared" si="40"/>
        <v>2.2533109238328866E-2</v>
      </c>
      <c r="L76" s="52">
        <f t="shared" si="45"/>
        <v>-0.1372040524872854</v>
      </c>
      <c r="N76" s="40">
        <f t="shared" si="35"/>
        <v>2.8381876277950551</v>
      </c>
      <c r="O76" s="143">
        <f t="shared" si="35"/>
        <v>3.3422455334308454</v>
      </c>
      <c r="P76" s="52">
        <f t="shared" si="47"/>
        <v>0.17759851417130773</v>
      </c>
    </row>
    <row r="77" spans="1:16" ht="20.100000000000001" customHeight="1" x14ac:dyDescent="0.25">
      <c r="A77" s="38" t="s">
        <v>180</v>
      </c>
      <c r="B77" s="19">
        <v>2516.91</v>
      </c>
      <c r="C77" s="140">
        <v>1706.8700000000001</v>
      </c>
      <c r="D77" s="247">
        <f t="shared" si="37"/>
        <v>2.033776440948195E-2</v>
      </c>
      <c r="E77" s="215">
        <f t="shared" si="38"/>
        <v>1.5814149303054328E-2</v>
      </c>
      <c r="F77" s="52">
        <f t="shared" si="44"/>
        <v>-0.32183908045977005</v>
      </c>
      <c r="H77" s="19">
        <v>1080.7210000000005</v>
      </c>
      <c r="I77" s="140">
        <v>625.69899999999996</v>
      </c>
      <c r="J77" s="214">
        <f t="shared" si="39"/>
        <v>3.1196099047926962E-2</v>
      </c>
      <c r="K77" s="215">
        <f t="shared" si="40"/>
        <v>1.8926967199274457E-2</v>
      </c>
      <c r="L77" s="52">
        <f t="shared" si="45"/>
        <v>-0.42103558642794975</v>
      </c>
      <c r="N77" s="40">
        <f t="shared" si="35"/>
        <v>4.2938404631075429</v>
      </c>
      <c r="O77" s="143">
        <f t="shared" si="35"/>
        <v>3.6657683361943199</v>
      </c>
      <c r="P77" s="52">
        <f t="shared" si="47"/>
        <v>-0.14627281388528207</v>
      </c>
    </row>
    <row r="78" spans="1:16" ht="20.100000000000001" customHeight="1" x14ac:dyDescent="0.25">
      <c r="A78" s="38" t="s">
        <v>179</v>
      </c>
      <c r="B78" s="19">
        <v>1621.1100000000004</v>
      </c>
      <c r="C78" s="140">
        <v>1437.4199999999998</v>
      </c>
      <c r="D78" s="247">
        <f t="shared" si="37"/>
        <v>1.3099297655400985E-2</v>
      </c>
      <c r="E78" s="215">
        <f t="shared" si="38"/>
        <v>1.3317695249899727E-2</v>
      </c>
      <c r="F78" s="52">
        <f t="shared" si="44"/>
        <v>-0.11331124969928041</v>
      </c>
      <c r="H78" s="19">
        <v>690.66699999999992</v>
      </c>
      <c r="I78" s="140">
        <v>586.60500000000002</v>
      </c>
      <c r="J78" s="214">
        <f t="shared" si="39"/>
        <v>1.9936797879503181E-2</v>
      </c>
      <c r="K78" s="215">
        <f t="shared" si="40"/>
        <v>1.774440041286688E-2</v>
      </c>
      <c r="L78" s="52">
        <f t="shared" si="45"/>
        <v>-0.15066884620229418</v>
      </c>
      <c r="N78" s="40">
        <f t="shared" si="35"/>
        <v>4.2604573409577373</v>
      </c>
      <c r="O78" s="143">
        <f t="shared" si="35"/>
        <v>4.0809575489418553</v>
      </c>
      <c r="P78" s="52">
        <f t="shared" si="47"/>
        <v>-4.213157829096608E-2</v>
      </c>
    </row>
    <row r="79" spans="1:16" ht="20.100000000000001" customHeight="1" x14ac:dyDescent="0.25">
      <c r="A79" s="38" t="s">
        <v>197</v>
      </c>
      <c r="B79" s="19">
        <v>1135.8300000000002</v>
      </c>
      <c r="C79" s="140">
        <v>1003.98</v>
      </c>
      <c r="D79" s="247">
        <f t="shared" si="37"/>
        <v>9.1780170722123109E-3</v>
      </c>
      <c r="E79" s="215">
        <f t="shared" si="38"/>
        <v>9.3018739665472368E-3</v>
      </c>
      <c r="F79" s="52">
        <f t="shared" si="44"/>
        <v>-0.11608251234779864</v>
      </c>
      <c r="H79" s="19">
        <v>443.97200000000004</v>
      </c>
      <c r="I79" s="140">
        <v>497.35</v>
      </c>
      <c r="J79" s="214">
        <f t="shared" si="39"/>
        <v>1.2815698488792411E-2</v>
      </c>
      <c r="K79" s="215">
        <f t="shared" si="40"/>
        <v>1.5044497652320288E-2</v>
      </c>
      <c r="L79" s="52">
        <f t="shared" si="45"/>
        <v>0.12022830268575492</v>
      </c>
      <c r="N79" s="40">
        <f t="shared" si="35"/>
        <v>3.9087891673930075</v>
      </c>
      <c r="O79" s="143">
        <f t="shared" si="35"/>
        <v>4.9537839399191217</v>
      </c>
      <c r="P79" s="52">
        <f t="shared" si="47"/>
        <v>0.26734488041550736</v>
      </c>
    </row>
    <row r="80" spans="1:16" ht="20.100000000000001" customHeight="1" x14ac:dyDescent="0.25">
      <c r="A80" s="38" t="s">
        <v>193</v>
      </c>
      <c r="B80" s="19">
        <v>563.09000000000015</v>
      </c>
      <c r="C80" s="140">
        <v>666.5</v>
      </c>
      <c r="D80" s="247">
        <f t="shared" si="37"/>
        <v>4.5500203667732239E-3</v>
      </c>
      <c r="E80" s="215">
        <f t="shared" si="38"/>
        <v>6.1751220130916284E-3</v>
      </c>
      <c r="F80" s="52">
        <f t="shared" si="44"/>
        <v>0.18364737430961273</v>
      </c>
      <c r="H80" s="19">
        <v>476.43599999999998</v>
      </c>
      <c r="I80" s="140">
        <v>461.37500000000006</v>
      </c>
      <c r="J80" s="214">
        <f t="shared" si="39"/>
        <v>1.3752804512911401E-2</v>
      </c>
      <c r="K80" s="215">
        <f t="shared" si="40"/>
        <v>1.3956278484647177E-2</v>
      </c>
      <c r="L80" s="52">
        <f t="shared" si="45"/>
        <v>-3.1611800955427219E-2</v>
      </c>
      <c r="N80" s="40">
        <f t="shared" si="35"/>
        <v>8.4610985810438795</v>
      </c>
      <c r="O80" s="143">
        <f t="shared" si="35"/>
        <v>6.9223555888972257</v>
      </c>
      <c r="P80" s="52">
        <f t="shared" si="47"/>
        <v>-0.18186089872466807</v>
      </c>
    </row>
    <row r="81" spans="1:16" ht="20.100000000000001" customHeight="1" x14ac:dyDescent="0.25">
      <c r="A81" s="38" t="s">
        <v>194</v>
      </c>
      <c r="B81" s="19">
        <v>1354.5299999999997</v>
      </c>
      <c r="C81" s="140">
        <v>1318.98</v>
      </c>
      <c r="D81" s="247">
        <f t="shared" si="37"/>
        <v>1.0945211400318478E-2</v>
      </c>
      <c r="E81" s="215">
        <f t="shared" si="38"/>
        <v>1.2220348736425501E-2</v>
      </c>
      <c r="F81" s="52">
        <f t="shared" si="44"/>
        <v>-2.6245265885583732E-2</v>
      </c>
      <c r="H81" s="19">
        <v>255.125</v>
      </c>
      <c r="I81" s="140">
        <v>354.22699999999998</v>
      </c>
      <c r="J81" s="214">
        <f t="shared" si="39"/>
        <v>7.3644398226761229E-3</v>
      </c>
      <c r="K81" s="215">
        <f t="shared" si="40"/>
        <v>1.0715124700690576E-2</v>
      </c>
      <c r="L81" s="52">
        <f>(I81-H81)/H81</f>
        <v>0.38844487996080346</v>
      </c>
      <c r="N81" s="40">
        <f t="shared" si="35"/>
        <v>1.883494643898622</v>
      </c>
      <c r="O81" s="143">
        <f t="shared" si="35"/>
        <v>2.6856131252937878</v>
      </c>
      <c r="P81" s="52">
        <f>(O81-N81)/N81</f>
        <v>0.4258671422260436</v>
      </c>
    </row>
    <row r="82" spans="1:16" ht="20.100000000000001" customHeight="1" x14ac:dyDescent="0.25">
      <c r="A82" s="38" t="s">
        <v>206</v>
      </c>
      <c r="B82" s="19">
        <v>130.13</v>
      </c>
      <c r="C82" s="140">
        <v>333.89</v>
      </c>
      <c r="D82" s="247">
        <f t="shared" si="37"/>
        <v>1.0515089067967809E-3</v>
      </c>
      <c r="E82" s="215">
        <f t="shared" si="38"/>
        <v>3.0934906060782652E-3</v>
      </c>
      <c r="F82" s="52">
        <f>(C82-B82)/B82</f>
        <v>1.5658187965880273</v>
      </c>
      <c r="H82" s="19">
        <v>35.236999999999995</v>
      </c>
      <c r="I82" s="140">
        <v>323.38899999999995</v>
      </c>
      <c r="J82" s="214">
        <f t="shared" si="39"/>
        <v>1.0171514592126939E-3</v>
      </c>
      <c r="K82" s="215">
        <f t="shared" si="40"/>
        <v>9.7822962728183471E-3</v>
      </c>
      <c r="L82" s="52">
        <f>(I82-H82)/H82</f>
        <v>8.1775406532905741</v>
      </c>
      <c r="N82" s="40">
        <f t="shared" si="35"/>
        <v>2.7078306309075542</v>
      </c>
      <c r="O82" s="143">
        <f t="shared" si="35"/>
        <v>9.6854952229776252</v>
      </c>
      <c r="P82" s="52">
        <f>(O82-N82)/N82</f>
        <v>2.5768467615463244</v>
      </c>
    </row>
    <row r="83" spans="1:16" ht="20.100000000000001" customHeight="1" x14ac:dyDescent="0.25">
      <c r="A83" s="38" t="s">
        <v>207</v>
      </c>
      <c r="B83" s="19">
        <v>0.24000000000000002</v>
      </c>
      <c r="C83" s="140">
        <v>1065.02</v>
      </c>
      <c r="D83" s="247">
        <f t="shared" si="37"/>
        <v>1.9393079046432602E-6</v>
      </c>
      <c r="E83" s="215">
        <f t="shared" si="38"/>
        <v>9.8674095219547578E-3</v>
      </c>
      <c r="F83" s="52">
        <f>(C83-B83)/B83</f>
        <v>4436.583333333333</v>
      </c>
      <c r="H83" s="19">
        <v>0.56499999999999995</v>
      </c>
      <c r="I83" s="140">
        <v>305.04599999999999</v>
      </c>
      <c r="J83" s="214">
        <f t="shared" si="39"/>
        <v>1.6309293482849621E-5</v>
      </c>
      <c r="K83" s="215">
        <f t="shared" si="40"/>
        <v>9.2274330569009633E-3</v>
      </c>
      <c r="L83" s="52">
        <f>(I83-H83)/H83</f>
        <v>538.90442477876115</v>
      </c>
      <c r="N83" s="40">
        <f t="shared" si="35"/>
        <v>23.541666666666661</v>
      </c>
      <c r="O83" s="143">
        <f t="shared" si="35"/>
        <v>2.86422790182344</v>
      </c>
      <c r="P83" s="52">
        <f>(O83-N83)/N83</f>
        <v>-0.87833368204643791</v>
      </c>
    </row>
    <row r="84" spans="1:16" ht="20.100000000000001" customHeight="1" x14ac:dyDescent="0.25">
      <c r="A84" s="38" t="s">
        <v>195</v>
      </c>
      <c r="B84" s="19">
        <v>616.22000000000014</v>
      </c>
      <c r="C84" s="140">
        <v>819.06000000000006</v>
      </c>
      <c r="D84" s="247">
        <f t="shared" si="37"/>
        <v>4.9793346541636254E-3</v>
      </c>
      <c r="E84" s="215">
        <f t="shared" si="38"/>
        <v>7.5885903016396543E-3</v>
      </c>
      <c r="F84" s="52">
        <f>(C84-B84)/B84</f>
        <v>0.32916815423063173</v>
      </c>
      <c r="H84" s="19">
        <v>191.09300000000002</v>
      </c>
      <c r="I84" s="140">
        <v>238.52799999999999</v>
      </c>
      <c r="J84" s="214">
        <f t="shared" si="39"/>
        <v>5.5160917159613855E-3</v>
      </c>
      <c r="K84" s="215">
        <f t="shared" si="40"/>
        <v>7.2153090097771258E-3</v>
      </c>
      <c r="L84" s="52">
        <f>(I84-H84)/H84</f>
        <v>0.24822991946329781</v>
      </c>
      <c r="N84" s="40">
        <f t="shared" ref="N84:N85" si="48">(H84/B84)*10</f>
        <v>3.1010515724903436</v>
      </c>
      <c r="O84" s="143">
        <f t="shared" ref="O84:O85" si="49">(I84/C84)*10</f>
        <v>2.912216443239811</v>
      </c>
      <c r="P84" s="52">
        <f t="shared" ref="P84:P85" si="50">(O84-N84)/N84</f>
        <v>-6.0893901580258418E-2</v>
      </c>
    </row>
    <row r="85" spans="1:16" ht="20.100000000000001" customHeight="1" x14ac:dyDescent="0.25">
      <c r="A85" s="38" t="s">
        <v>181</v>
      </c>
      <c r="B85" s="19">
        <v>11239.17</v>
      </c>
      <c r="C85" s="140">
        <v>3675.8399999999992</v>
      </c>
      <c r="D85" s="247">
        <f t="shared" si="37"/>
        <v>9.0817546760955797E-2</v>
      </c>
      <c r="E85" s="215">
        <f t="shared" si="38"/>
        <v>3.405665491463275E-2</v>
      </c>
      <c r="F85" s="52">
        <f t="shared" si="44"/>
        <v>-0.67294382058461621</v>
      </c>
      <c r="H85" s="19">
        <v>711.27900000000011</v>
      </c>
      <c r="I85" s="140">
        <v>224.98699999999999</v>
      </c>
      <c r="J85" s="214">
        <f t="shared" si="39"/>
        <v>2.0531783998562474E-2</v>
      </c>
      <c r="K85" s="215">
        <f t="shared" si="40"/>
        <v>6.8057030125717993E-3</v>
      </c>
      <c r="L85" s="52">
        <f t="shared" si="45"/>
        <v>-0.68368671084061261</v>
      </c>
      <c r="N85" s="40">
        <f t="shared" si="48"/>
        <v>0.63285723056061971</v>
      </c>
      <c r="O85" s="143">
        <f t="shared" si="49"/>
        <v>0.61206962218159666</v>
      </c>
      <c r="P85" s="52">
        <f t="shared" si="50"/>
        <v>-3.2847232164209046E-2</v>
      </c>
    </row>
    <row r="86" spans="1:16" ht="20.100000000000001" customHeight="1" x14ac:dyDescent="0.25">
      <c r="A86" s="38" t="s">
        <v>201</v>
      </c>
      <c r="B86" s="19">
        <v>4889.0500000000011</v>
      </c>
      <c r="C86" s="140">
        <v>4401.6000000000004</v>
      </c>
      <c r="D86" s="247">
        <f t="shared" si="37"/>
        <v>3.9505722129983885E-2</v>
      </c>
      <c r="E86" s="215">
        <f t="shared" si="38"/>
        <v>4.0780820784432278E-2</v>
      </c>
      <c r="F86" s="52">
        <f t="shared" si="44"/>
        <v>-9.9702396171035393E-2</v>
      </c>
      <c r="H86" s="19">
        <v>197.81</v>
      </c>
      <c r="I86" s="140">
        <v>208.87299999999999</v>
      </c>
      <c r="J86" s="214">
        <f t="shared" si="39"/>
        <v>5.7099846793672278E-3</v>
      </c>
      <c r="K86" s="215">
        <f t="shared" si="40"/>
        <v>6.3182655235409571E-3</v>
      </c>
      <c r="L86" s="52">
        <f t="shared" si="45"/>
        <v>5.5927405085688227E-2</v>
      </c>
      <c r="N86" s="40">
        <f t="shared" ref="N86:O96" si="51">(H86/B86)*10</f>
        <v>0.40459803029218344</v>
      </c>
      <c r="O86" s="143">
        <f t="shared" si="51"/>
        <v>0.47453880407124677</v>
      </c>
      <c r="P86" s="52">
        <f t="shared" si="47"/>
        <v>0.17286484002048919</v>
      </c>
    </row>
    <row r="87" spans="1:16" ht="20.100000000000001" customHeight="1" x14ac:dyDescent="0.25">
      <c r="A87" s="38" t="s">
        <v>196</v>
      </c>
      <c r="B87" s="19">
        <v>2349.92</v>
      </c>
      <c r="C87" s="140">
        <v>1762.2500000000005</v>
      </c>
      <c r="D87" s="247">
        <f t="shared" si="37"/>
        <v>1.8988410130330376E-2</v>
      </c>
      <c r="E87" s="215">
        <f t="shared" si="38"/>
        <v>1.6327244962596736E-2</v>
      </c>
      <c r="F87" s="52">
        <f t="shared" si="44"/>
        <v>-0.25008085381629996</v>
      </c>
      <c r="H87" s="19">
        <v>188.25200000000001</v>
      </c>
      <c r="I87" s="140">
        <v>204.58999999999995</v>
      </c>
      <c r="J87" s="214">
        <f t="shared" si="39"/>
        <v>5.4340833924485079E-3</v>
      </c>
      <c r="K87" s="215">
        <f t="shared" si="40"/>
        <v>6.1887077001874071E-3</v>
      </c>
      <c r="L87" s="52">
        <f t="shared" si="45"/>
        <v>8.6787922571871401E-2</v>
      </c>
      <c r="N87" s="40">
        <f t="shared" ref="N87:N91" si="52">(H87/B87)*10</f>
        <v>0.80109961190168177</v>
      </c>
      <c r="O87" s="143">
        <f t="shared" ref="O87:O91" si="53">(I87/C87)*10</f>
        <v>1.1609590012767761</v>
      </c>
      <c r="P87" s="52">
        <f t="shared" ref="P87:P91" si="54">(O87-N87)/N87</f>
        <v>0.44920679529583835</v>
      </c>
    </row>
    <row r="88" spans="1:16" ht="20.100000000000001" customHeight="1" x14ac:dyDescent="0.25">
      <c r="A88" s="38" t="s">
        <v>198</v>
      </c>
      <c r="B88" s="19">
        <v>152.87</v>
      </c>
      <c r="C88" s="140">
        <v>121.78999999999999</v>
      </c>
      <c r="D88" s="247">
        <f t="shared" si="37"/>
        <v>1.23525833076173E-3</v>
      </c>
      <c r="E88" s="215">
        <f t="shared" si="38"/>
        <v>1.1283842610269009E-3</v>
      </c>
      <c r="F88" s="52">
        <f t="shared" si="44"/>
        <v>-0.20331000196245183</v>
      </c>
      <c r="H88" s="19">
        <v>109.72</v>
      </c>
      <c r="I88" s="140">
        <v>201.363</v>
      </c>
      <c r="J88" s="214">
        <f t="shared" si="39"/>
        <v>3.1671781963509035E-3</v>
      </c>
      <c r="K88" s="215">
        <f t="shared" si="40"/>
        <v>6.091093155251171E-3</v>
      </c>
      <c r="L88" s="52">
        <f t="shared" ref="L88:L89" si="55">(I88-H88)/H88</f>
        <v>0.83524425811155667</v>
      </c>
      <c r="N88" s="40">
        <f t="shared" ref="N88:N89" si="56">(H88/B88)*10</f>
        <v>7.177340223719499</v>
      </c>
      <c r="O88" s="143">
        <f t="shared" ref="O88:O89" si="57">(I88/C88)*10</f>
        <v>16.533623450201166</v>
      </c>
      <c r="P88" s="52">
        <f t="shared" ref="P88:P89" si="58">(O88-N88)/N88</f>
        <v>1.3035864170910068</v>
      </c>
    </row>
    <row r="89" spans="1:16" ht="20.100000000000001" customHeight="1" x14ac:dyDescent="0.25">
      <c r="A89" s="38" t="s">
        <v>203</v>
      </c>
      <c r="B89" s="19">
        <v>810.81</v>
      </c>
      <c r="C89" s="140">
        <v>887.33999999999992</v>
      </c>
      <c r="D89" s="247">
        <f t="shared" si="37"/>
        <v>6.5517093423491735E-3</v>
      </c>
      <c r="E89" s="215">
        <f t="shared" si="38"/>
        <v>8.2212044517580279E-3</v>
      </c>
      <c r="F89" s="52">
        <f t="shared" si="44"/>
        <v>9.4387094387094361E-2</v>
      </c>
      <c r="H89" s="19">
        <v>230.96</v>
      </c>
      <c r="I89" s="140">
        <v>201.34500000000003</v>
      </c>
      <c r="J89" s="214">
        <f t="shared" si="39"/>
        <v>6.666892783714953E-3</v>
      </c>
      <c r="K89" s="215">
        <f t="shared" si="40"/>
        <v>6.0905486675508769E-3</v>
      </c>
      <c r="L89" s="52">
        <f t="shared" si="55"/>
        <v>-0.12822566678212668</v>
      </c>
      <c r="N89" s="40">
        <f t="shared" si="56"/>
        <v>2.8485095151761817</v>
      </c>
      <c r="O89" s="143">
        <f t="shared" si="57"/>
        <v>2.26908513084049</v>
      </c>
      <c r="P89" s="52">
        <f t="shared" si="58"/>
        <v>-0.20341318196363967</v>
      </c>
    </row>
    <row r="90" spans="1:16" ht="20.100000000000001" customHeight="1" x14ac:dyDescent="0.25">
      <c r="A90" s="38" t="s">
        <v>200</v>
      </c>
      <c r="B90" s="19">
        <v>436.25</v>
      </c>
      <c r="C90" s="140">
        <v>184.54999999999998</v>
      </c>
      <c r="D90" s="247">
        <f t="shared" si="37"/>
        <v>3.5250961391692591E-3</v>
      </c>
      <c r="E90" s="215">
        <f t="shared" si="38"/>
        <v>1.7098556151778845E-3</v>
      </c>
      <c r="F90" s="52">
        <f t="shared" si="44"/>
        <v>-0.57696275071633241</v>
      </c>
      <c r="H90" s="19">
        <v>124.36099999999999</v>
      </c>
      <c r="I90" s="140">
        <v>163.44199999999998</v>
      </c>
      <c r="J90" s="214">
        <f t="shared" si="39"/>
        <v>3.5898053926029408E-3</v>
      </c>
      <c r="K90" s="215">
        <f t="shared" si="40"/>
        <v>4.9440088173128222E-3</v>
      </c>
      <c r="L90" s="52">
        <f t="shared" si="45"/>
        <v>0.31425446884473424</v>
      </c>
      <c r="N90" s="40">
        <f t="shared" si="52"/>
        <v>2.8506819484240689</v>
      </c>
      <c r="O90" s="143">
        <f t="shared" si="53"/>
        <v>8.8562449200758593</v>
      </c>
      <c r="P90" s="52">
        <f t="shared" si="54"/>
        <v>2.1067109836549189</v>
      </c>
    </row>
    <row r="91" spans="1:16" ht="20.100000000000001" customHeight="1" x14ac:dyDescent="0.25">
      <c r="A91" s="38" t="s">
        <v>210</v>
      </c>
      <c r="B91" s="19">
        <v>218.71000000000004</v>
      </c>
      <c r="C91" s="140">
        <v>186.85</v>
      </c>
      <c r="D91" s="247">
        <f t="shared" si="37"/>
        <v>1.7672751326021979E-3</v>
      </c>
      <c r="E91" s="215">
        <f t="shared" si="38"/>
        <v>1.7311651134976306E-3</v>
      </c>
      <c r="F91" s="52">
        <f t="shared" si="44"/>
        <v>-0.1456723515157059</v>
      </c>
      <c r="H91" s="19">
        <v>89.617999999999981</v>
      </c>
      <c r="I91" s="140">
        <v>153.01499999999999</v>
      </c>
      <c r="J91" s="214">
        <f t="shared" si="39"/>
        <v>2.5869137404354284E-3</v>
      </c>
      <c r="K91" s="215">
        <f t="shared" si="40"/>
        <v>4.6285991922585474E-3</v>
      </c>
      <c r="L91" s="52">
        <f t="shared" si="45"/>
        <v>0.70741368921422054</v>
      </c>
      <c r="N91" s="40">
        <f t="shared" si="52"/>
        <v>4.097572127474737</v>
      </c>
      <c r="O91" s="143">
        <f t="shared" si="53"/>
        <v>8.1891891891891895</v>
      </c>
      <c r="P91" s="52">
        <f t="shared" si="54"/>
        <v>0.99854668433525429</v>
      </c>
    </row>
    <row r="92" spans="1:16" ht="20.100000000000001" customHeight="1" x14ac:dyDescent="0.25">
      <c r="A92" s="38" t="s">
        <v>204</v>
      </c>
      <c r="B92" s="19">
        <v>185.27</v>
      </c>
      <c r="C92" s="140">
        <v>12.33</v>
      </c>
      <c r="D92" s="247">
        <f t="shared" si="37"/>
        <v>1.4970648978885701E-3</v>
      </c>
      <c r="E92" s="215">
        <f t="shared" si="38"/>
        <v>1.1423744099237777E-4</v>
      </c>
      <c r="F92" s="52">
        <f t="shared" si="44"/>
        <v>-0.93344848059588703</v>
      </c>
      <c r="H92" s="19">
        <v>66.364000000000004</v>
      </c>
      <c r="I92" s="140">
        <v>131.04999999999998</v>
      </c>
      <c r="J92" s="214">
        <f t="shared" si="39"/>
        <v>1.9156636330899686E-3</v>
      </c>
      <c r="K92" s="215">
        <f t="shared" si="40"/>
        <v>3.9641729513151171E-3</v>
      </c>
      <c r="L92" s="52">
        <f t="shared" si="45"/>
        <v>0.97471520703996106</v>
      </c>
      <c r="N92" s="40">
        <f t="shared" ref="N92" si="59">(H92/B92)*10</f>
        <v>3.5820154369298862</v>
      </c>
      <c r="O92" s="143">
        <f t="shared" ref="O92" si="60">(I92/C92)*10</f>
        <v>106.28548256285481</v>
      </c>
      <c r="P92" s="52">
        <f t="shared" ref="P92" si="61">(O92-N92)/N92</f>
        <v>28.671977810891615</v>
      </c>
    </row>
    <row r="93" spans="1:16" ht="20.100000000000001" customHeight="1" x14ac:dyDescent="0.25">
      <c r="A93" s="38" t="s">
        <v>211</v>
      </c>
      <c r="B93" s="19">
        <v>234.76</v>
      </c>
      <c r="C93" s="140">
        <v>282.27999999999997</v>
      </c>
      <c r="D93" s="247">
        <f t="shared" si="37"/>
        <v>1.8969663487252155E-3</v>
      </c>
      <c r="E93" s="215">
        <f t="shared" si="38"/>
        <v>2.6153239937817025E-3</v>
      </c>
      <c r="F93" s="52">
        <f t="shared" si="44"/>
        <v>0.20241949224740152</v>
      </c>
      <c r="H93" s="19">
        <v>78.853000000000023</v>
      </c>
      <c r="I93" s="140">
        <v>121.32400000000001</v>
      </c>
      <c r="J93" s="214">
        <f t="shared" si="39"/>
        <v>2.2761711840763566E-3</v>
      </c>
      <c r="K93" s="215">
        <f t="shared" si="40"/>
        <v>3.6699680972556684E-3</v>
      </c>
      <c r="L93" s="52">
        <f t="shared" si="45"/>
        <v>0.53860981826943777</v>
      </c>
      <c r="N93" s="40">
        <f t="shared" ref="N93:N94" si="62">(H93/B93)*10</f>
        <v>3.3588771511330733</v>
      </c>
      <c r="O93" s="143">
        <f t="shared" ref="O93:O94" si="63">(I93/C93)*10</f>
        <v>4.2980019838458281</v>
      </c>
      <c r="P93" s="52">
        <f t="shared" ref="P93:P94" si="64">(O93-N93)/N93</f>
        <v>0.2795948736606676</v>
      </c>
    </row>
    <row r="94" spans="1:16" ht="20.100000000000001" customHeight="1" x14ac:dyDescent="0.25">
      <c r="A94" s="38" t="s">
        <v>212</v>
      </c>
      <c r="B94" s="19">
        <v>280.44</v>
      </c>
      <c r="C94" s="140">
        <v>328.72</v>
      </c>
      <c r="D94" s="247">
        <f t="shared" si="37"/>
        <v>2.2660812865756496E-3</v>
      </c>
      <c r="E94" s="215">
        <f t="shared" si="38"/>
        <v>3.0455905598551843E-3</v>
      </c>
      <c r="F94" s="52">
        <f t="shared" si="44"/>
        <v>0.1721580373698475</v>
      </c>
      <c r="H94" s="19">
        <v>64.367000000000004</v>
      </c>
      <c r="I94" s="140">
        <v>113.30400000000002</v>
      </c>
      <c r="J94" s="214">
        <f t="shared" si="39"/>
        <v>1.8580182187797904E-3</v>
      </c>
      <c r="K94" s="215">
        <f t="shared" si="40"/>
        <v>3.4273685774575211E-3</v>
      </c>
      <c r="L94" s="52">
        <f t="shared" si="45"/>
        <v>0.76028088927556059</v>
      </c>
      <c r="N94" s="40">
        <f t="shared" si="62"/>
        <v>2.2952146626729428</v>
      </c>
      <c r="O94" s="143">
        <f t="shared" si="63"/>
        <v>3.4468240447797522</v>
      </c>
      <c r="P94" s="52">
        <f t="shared" si="64"/>
        <v>0.50174364987964892</v>
      </c>
    </row>
    <row r="95" spans="1:16" ht="20.100000000000001" customHeight="1" thickBot="1" x14ac:dyDescent="0.3">
      <c r="A95" s="8" t="s">
        <v>17</v>
      </c>
      <c r="B95" s="19">
        <f>B96-SUM(B68:B94)</f>
        <v>5906.0999999999913</v>
      </c>
      <c r="C95" s="140">
        <f>C96-SUM(C68:C94)</f>
        <v>3185.8000000000029</v>
      </c>
      <c r="D95" s="247">
        <f t="shared" si="37"/>
        <v>4.7723943398389757E-2</v>
      </c>
      <c r="E95" s="215">
        <f t="shared" si="38"/>
        <v>2.9516434672629151E-2</v>
      </c>
      <c r="F95" s="52">
        <f t="shared" si="44"/>
        <v>-0.46059159174412767</v>
      </c>
      <c r="H95" s="19">
        <f>H96-SUM(H68:H94)</f>
        <v>1404.4060000000027</v>
      </c>
      <c r="I95" s="140">
        <f>I96-SUM(I68:I94)</f>
        <v>962.78299999999581</v>
      </c>
      <c r="J95" s="214">
        <f t="shared" si="39"/>
        <v>4.0539592253229999E-2</v>
      </c>
      <c r="K95" s="215">
        <f t="shared" si="40"/>
        <v>2.9123527864067196E-2</v>
      </c>
      <c r="L95" s="52">
        <f t="shared" si="45"/>
        <v>-0.31445536404715307</v>
      </c>
      <c r="N95" s="40">
        <f t="shared" si="51"/>
        <v>2.3778906554240611</v>
      </c>
      <c r="O95" s="143">
        <f t="shared" si="51"/>
        <v>3.0221074769288556</v>
      </c>
      <c r="P95" s="52">
        <f t="shared" si="47"/>
        <v>0.27091944704661292</v>
      </c>
    </row>
    <row r="96" spans="1:16" s="1" customFormat="1" ht="26.25" customHeight="1" thickBot="1" x14ac:dyDescent="0.3">
      <c r="A96" s="12" t="s">
        <v>18</v>
      </c>
      <c r="B96" s="17">
        <v>123755.49000000003</v>
      </c>
      <c r="C96" s="145">
        <v>107933.09000000001</v>
      </c>
      <c r="D96" s="243">
        <f>SUM(D68:D95)</f>
        <v>1</v>
      </c>
      <c r="E96" s="244">
        <f>SUM(E68:E95)</f>
        <v>0.99999999999999989</v>
      </c>
      <c r="F96" s="57">
        <f t="shared" si="44"/>
        <v>-0.12785210579344819</v>
      </c>
      <c r="H96" s="17">
        <v>34642.825000000004</v>
      </c>
      <c r="I96" s="145">
        <v>33058.597999999991</v>
      </c>
      <c r="J96" s="269">
        <f>SUM(J68:J95)</f>
        <v>0.99999999999999967</v>
      </c>
      <c r="K96" s="243">
        <f>SUM(K68:K95)</f>
        <v>1</v>
      </c>
      <c r="L96" s="57">
        <f t="shared" si="45"/>
        <v>-4.5730306347707306E-2</v>
      </c>
      <c r="N96" s="37">
        <f t="shared" si="51"/>
        <v>2.7992960150697148</v>
      </c>
      <c r="O96" s="150">
        <f t="shared" si="51"/>
        <v>3.0628788631920005</v>
      </c>
      <c r="P96" s="57">
        <f t="shared" si="47"/>
        <v>9.4160405581730292E-2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104</v>
      </c>
      <c r="H4" s="340"/>
      <c r="I4" s="130" t="s">
        <v>0</v>
      </c>
      <c r="K4" s="346" t="s">
        <v>19</v>
      </c>
      <c r="L4" s="345"/>
      <c r="M4" s="340" t="s">
        <v>104</v>
      </c>
      <c r="N4" s="340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156</v>
      </c>
      <c r="F5" s="348"/>
      <c r="G5" s="349" t="str">
        <f>E5</f>
        <v>jan-dez</v>
      </c>
      <c r="H5" s="349"/>
      <c r="I5" s="131" t="s">
        <v>137</v>
      </c>
      <c r="K5" s="350" t="str">
        <f>E5</f>
        <v>jan-dez</v>
      </c>
      <c r="L5" s="348"/>
      <c r="M5" s="336" t="str">
        <f>E5</f>
        <v>jan-dez</v>
      </c>
      <c r="N5" s="337"/>
      <c r="O5" s="131" t="str">
        <f>I5</f>
        <v>2022/2021</v>
      </c>
      <c r="Q5" s="350" t="str">
        <f>E5</f>
        <v>jan-dez</v>
      </c>
      <c r="R5" s="348"/>
      <c r="S5" s="131" t="str">
        <f>O5</f>
        <v>2022/2021</v>
      </c>
    </row>
    <row r="6" spans="1:19" ht="15.75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985994.95999999961</v>
      </c>
      <c r="F7" s="145">
        <v>995468.0200000006</v>
      </c>
      <c r="G7" s="243">
        <f>E7/E15</f>
        <v>0.38759359853430003</v>
      </c>
      <c r="H7" s="244">
        <f>F7/F15</f>
        <v>0.38400668146028999</v>
      </c>
      <c r="I7" s="164">
        <f t="shared" ref="I7:I18" si="0">(F7-E7)/E7</f>
        <v>9.6076150328405236E-3</v>
      </c>
      <c r="J7" s="1"/>
      <c r="K7" s="17">
        <v>205234.90099999984</v>
      </c>
      <c r="L7" s="145">
        <v>206675.55000000028</v>
      </c>
      <c r="M7" s="243">
        <f>K7/K15</f>
        <v>0.37203860341917727</v>
      </c>
      <c r="N7" s="244">
        <f>L7/L15</f>
        <v>0.354685281246643</v>
      </c>
      <c r="O7" s="164">
        <f t="shared" ref="O7:O18" si="1">(L7-K7)/K7</f>
        <v>7.0195127289799635E-3</v>
      </c>
      <c r="P7" s="1"/>
      <c r="Q7" s="187">
        <f t="shared" ref="Q7:Q18" si="2">(K7/E7)*10</f>
        <v>2.0815005078727777</v>
      </c>
      <c r="R7" s="188">
        <f t="shared" ref="R7:R18" si="3">(L7/F7)*10</f>
        <v>2.0761646366098248</v>
      </c>
      <c r="S7" s="55">
        <f>(R7-Q7)/Q7</f>
        <v>-2.5634734379219835E-3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696059.75999999978</v>
      </c>
      <c r="F8" s="181">
        <v>665764.63000000059</v>
      </c>
      <c r="G8" s="245">
        <f>E8/E7</f>
        <v>0.70594656995001281</v>
      </c>
      <c r="H8" s="246">
        <f>F8/F7</f>
        <v>0.66879559827547264</v>
      </c>
      <c r="I8" s="206">
        <f t="shared" si="0"/>
        <v>-4.352374859307942E-2</v>
      </c>
      <c r="K8" s="180">
        <v>174571.64699999985</v>
      </c>
      <c r="L8" s="181">
        <v>169650.7170000003</v>
      </c>
      <c r="M8" s="250">
        <f>K8/K7</f>
        <v>0.85059434896017028</v>
      </c>
      <c r="N8" s="246">
        <f>L8/L7</f>
        <v>0.82085528259148244</v>
      </c>
      <c r="O8" s="207">
        <f t="shared" si="1"/>
        <v>-2.8188598117537156E-2</v>
      </c>
      <c r="Q8" s="189">
        <f t="shared" si="2"/>
        <v>2.507997977070243</v>
      </c>
      <c r="R8" s="190">
        <f t="shared" si="3"/>
        <v>2.5482086214162525</v>
      </c>
      <c r="S8" s="182">
        <f t="shared" ref="S8:S18" si="4">(R8-Q8)/Q8</f>
        <v>1.6032965223114818E-2</v>
      </c>
    </row>
    <row r="9" spans="1:19" ht="24" customHeight="1" x14ac:dyDescent="0.25">
      <c r="A9" s="8"/>
      <c r="B9" t="s">
        <v>37</v>
      </c>
      <c r="E9" s="19">
        <v>187881.21999999988</v>
      </c>
      <c r="F9" s="140">
        <v>213462.07000000007</v>
      </c>
      <c r="G9" s="247">
        <f>E9/E7</f>
        <v>0.19054987867280779</v>
      </c>
      <c r="H9" s="215">
        <f>F9/F7</f>
        <v>0.21443388005573494</v>
      </c>
      <c r="I9" s="182">
        <f t="shared" si="0"/>
        <v>0.13615437455643623</v>
      </c>
      <c r="K9" s="19">
        <v>24677.682000000001</v>
      </c>
      <c r="L9" s="140">
        <v>29477.193999999981</v>
      </c>
      <c r="M9" s="247">
        <f>K9/K7</f>
        <v>0.12024115722890631</v>
      </c>
      <c r="N9" s="215">
        <f>L9/L7</f>
        <v>0.14262545327688708</v>
      </c>
      <c r="O9" s="182">
        <f t="shared" si="1"/>
        <v>0.19448795879612926</v>
      </c>
      <c r="Q9" s="189">
        <f t="shared" si="2"/>
        <v>1.3134725226927957</v>
      </c>
      <c r="R9" s="190">
        <f t="shared" si="3"/>
        <v>1.3809101542021014</v>
      </c>
      <c r="S9" s="182">
        <f t="shared" si="4"/>
        <v>5.1343008966072218E-2</v>
      </c>
    </row>
    <row r="10" spans="1:19" ht="24" customHeight="1" thickBot="1" x14ac:dyDescent="0.3">
      <c r="A10" s="8"/>
      <c r="B10" t="s">
        <v>36</v>
      </c>
      <c r="E10" s="19">
        <v>102053.97999999995</v>
      </c>
      <c r="F10" s="140">
        <v>116241.31999999992</v>
      </c>
      <c r="G10" s="247">
        <f>E10/E7</f>
        <v>0.10350355137717944</v>
      </c>
      <c r="H10" s="215">
        <f>F10/F7</f>
        <v>0.11677052166879238</v>
      </c>
      <c r="I10" s="186">
        <f t="shared" si="0"/>
        <v>0.13901799812217</v>
      </c>
      <c r="K10" s="19">
        <v>5985.5719999999965</v>
      </c>
      <c r="L10" s="140">
        <v>7547.6389999999992</v>
      </c>
      <c r="M10" s="247">
        <f>K10/K7</f>
        <v>2.9164493810923519E-2</v>
      </c>
      <c r="N10" s="215">
        <f>L10/L7</f>
        <v>3.6519264131630418E-2</v>
      </c>
      <c r="O10" s="209">
        <f t="shared" si="1"/>
        <v>0.26097205079147051</v>
      </c>
      <c r="Q10" s="189">
        <f t="shared" si="2"/>
        <v>0.58651039381315651</v>
      </c>
      <c r="R10" s="190">
        <f t="shared" si="3"/>
        <v>0.64930775046257261</v>
      </c>
      <c r="S10" s="182">
        <f t="shared" si="4"/>
        <v>0.10706946937656715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1557893.700000003</v>
      </c>
      <c r="F11" s="145">
        <v>1596851.5100000042</v>
      </c>
      <c r="G11" s="243">
        <f>E11/E15</f>
        <v>0.6124064014656998</v>
      </c>
      <c r="H11" s="244">
        <f>F11/F15</f>
        <v>0.61599331853970996</v>
      </c>
      <c r="I11" s="164">
        <f t="shared" si="0"/>
        <v>2.5006719007850887E-2</v>
      </c>
      <c r="J11" s="1"/>
      <c r="K11" s="17">
        <v>346414.57600000087</v>
      </c>
      <c r="L11" s="145">
        <v>376025.68100000022</v>
      </c>
      <c r="M11" s="243">
        <f>K11/K15</f>
        <v>0.62796139658082262</v>
      </c>
      <c r="N11" s="244">
        <f>L11/L15</f>
        <v>0.645314718753357</v>
      </c>
      <c r="O11" s="164">
        <f t="shared" si="1"/>
        <v>8.5478807912514818E-2</v>
      </c>
      <c r="Q11" s="191">
        <f t="shared" si="2"/>
        <v>2.2236085555773171</v>
      </c>
      <c r="R11" s="192">
        <f t="shared" si="3"/>
        <v>2.3547942851618009</v>
      </c>
      <c r="S11" s="57">
        <f t="shared" si="4"/>
        <v>5.8996773175494455E-2</v>
      </c>
    </row>
    <row r="12" spans="1:19" s="3" customFormat="1" ht="24" customHeight="1" x14ac:dyDescent="0.25">
      <c r="A12" s="46"/>
      <c r="B12" s="3" t="s">
        <v>33</v>
      </c>
      <c r="E12" s="31">
        <v>1210986.7800000033</v>
      </c>
      <c r="F12" s="141">
        <v>1178638.0900000043</v>
      </c>
      <c r="G12" s="247">
        <f>E12/E11</f>
        <v>0.77732311261031539</v>
      </c>
      <c r="H12" s="215">
        <f>F12/F11</f>
        <v>0.73810124649598829</v>
      </c>
      <c r="I12" s="206">
        <f t="shared" si="0"/>
        <v>-2.6712669811307869E-2</v>
      </c>
      <c r="K12" s="31">
        <v>312518.99400000088</v>
      </c>
      <c r="L12" s="141">
        <v>330976.93400000024</v>
      </c>
      <c r="M12" s="247">
        <f>K12/K11</f>
        <v>0.90215312995374675</v>
      </c>
      <c r="N12" s="215">
        <f>L12/L11</f>
        <v>0.88019768522139863</v>
      </c>
      <c r="O12" s="206">
        <f t="shared" si="1"/>
        <v>5.9061818175439637E-2</v>
      </c>
      <c r="Q12" s="189">
        <f t="shared" si="2"/>
        <v>2.580696991588959</v>
      </c>
      <c r="R12" s="190">
        <f t="shared" si="3"/>
        <v>2.8081303057158031</v>
      </c>
      <c r="S12" s="182">
        <f t="shared" si="4"/>
        <v>8.8128639227347372E-2</v>
      </c>
    </row>
    <row r="13" spans="1:19" ht="24" customHeight="1" x14ac:dyDescent="0.25">
      <c r="A13" s="8"/>
      <c r="B13" s="3" t="s">
        <v>37</v>
      </c>
      <c r="D13" s="3"/>
      <c r="E13" s="19">
        <v>162544.76999999996</v>
      </c>
      <c r="F13" s="140">
        <v>147090.15999999995</v>
      </c>
      <c r="G13" s="247">
        <f>E13/E11</f>
        <v>0.10433623937242936</v>
      </c>
      <c r="H13" s="215">
        <f>F13/F11</f>
        <v>9.2112609769207376E-2</v>
      </c>
      <c r="I13" s="182">
        <f t="shared" si="0"/>
        <v>-9.5079097285012737E-2</v>
      </c>
      <c r="K13" s="19">
        <v>18216.985999999986</v>
      </c>
      <c r="L13" s="140">
        <v>17018.36</v>
      </c>
      <c r="M13" s="247">
        <f>K13/K11</f>
        <v>5.2587238707876828E-2</v>
      </c>
      <c r="N13" s="215">
        <f>L13/L11</f>
        <v>4.525850456474538E-2</v>
      </c>
      <c r="O13" s="182">
        <f t="shared" si="1"/>
        <v>-6.5797163153113611E-2</v>
      </c>
      <c r="Q13" s="189">
        <f t="shared" si="2"/>
        <v>1.1207365207751681</v>
      </c>
      <c r="R13" s="190">
        <f t="shared" si="3"/>
        <v>1.1570019367712978</v>
      </c>
      <c r="S13" s="182">
        <f t="shared" si="4"/>
        <v>3.2358556470566728E-2</v>
      </c>
    </row>
    <row r="14" spans="1:19" ht="24" customHeight="1" thickBot="1" x14ac:dyDescent="0.3">
      <c r="A14" s="8"/>
      <c r="B14" t="s">
        <v>36</v>
      </c>
      <c r="E14" s="19">
        <v>184362.14999999979</v>
      </c>
      <c r="F14" s="140">
        <v>271123.26</v>
      </c>
      <c r="G14" s="247">
        <f>E14/E11</f>
        <v>0.11834064801725525</v>
      </c>
      <c r="H14" s="215">
        <f>F14/F11</f>
        <v>0.1697861437348043</v>
      </c>
      <c r="I14" s="186">
        <f t="shared" si="0"/>
        <v>0.4706015307371948</v>
      </c>
      <c r="K14" s="19">
        <v>15678.595999999994</v>
      </c>
      <c r="L14" s="140">
        <v>28030.386999999988</v>
      </c>
      <c r="M14" s="247">
        <f>K14/K11</f>
        <v>4.5259631338376349E-2</v>
      </c>
      <c r="N14" s="215">
        <f>L14/L11</f>
        <v>7.4543810213856032E-2</v>
      </c>
      <c r="O14" s="209">
        <f t="shared" si="1"/>
        <v>0.78781231431691956</v>
      </c>
      <c r="Q14" s="189">
        <f t="shared" si="2"/>
        <v>0.85042379902816334</v>
      </c>
      <c r="R14" s="190">
        <f t="shared" si="3"/>
        <v>1.0338613883589325</v>
      </c>
      <c r="S14" s="182">
        <f t="shared" si="4"/>
        <v>0.21570138269930317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2543888.6600000029</v>
      </c>
      <c r="F15" s="145">
        <v>2592319.5300000049</v>
      </c>
      <c r="G15" s="243">
        <f>G7+G11</f>
        <v>0.99999999999999978</v>
      </c>
      <c r="H15" s="244">
        <f>H7+H11</f>
        <v>1</v>
      </c>
      <c r="I15" s="164">
        <f t="shared" si="0"/>
        <v>1.903812488397268E-2</v>
      </c>
      <c r="J15" s="1"/>
      <c r="K15" s="17">
        <v>551649.47700000077</v>
      </c>
      <c r="L15" s="145">
        <v>582701.23100000049</v>
      </c>
      <c r="M15" s="243">
        <f>M7+M11</f>
        <v>0.99999999999999989</v>
      </c>
      <c r="N15" s="244">
        <f>N7+N11</f>
        <v>1</v>
      </c>
      <c r="O15" s="164">
        <f t="shared" si="1"/>
        <v>5.6288921307179413E-2</v>
      </c>
      <c r="Q15" s="191">
        <f t="shared" si="2"/>
        <v>2.1685283859868307</v>
      </c>
      <c r="R15" s="192">
        <f t="shared" si="3"/>
        <v>2.2477986384649093</v>
      </c>
      <c r="S15" s="57">
        <f t="shared" si="4"/>
        <v>3.6554860425313342E-2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1907046.5400000031</v>
      </c>
      <c r="F16" s="181">
        <f t="shared" ref="F16:F17" si="5">F8+F12</f>
        <v>1844402.7200000049</v>
      </c>
      <c r="G16" s="245">
        <f>E16/E15</f>
        <v>0.74965802158967165</v>
      </c>
      <c r="H16" s="246">
        <f>F16/F15</f>
        <v>0.71148741451637387</v>
      </c>
      <c r="I16" s="207">
        <f t="shared" si="0"/>
        <v>-3.2848605781796027E-2</v>
      </c>
      <c r="J16" s="3"/>
      <c r="K16" s="180">
        <f t="shared" ref="K16:L18" si="6">K8+K12</f>
        <v>487090.64100000076</v>
      </c>
      <c r="L16" s="181">
        <f t="shared" si="6"/>
        <v>500627.65100000054</v>
      </c>
      <c r="M16" s="250">
        <f>K16/K15</f>
        <v>0.88297127307890133</v>
      </c>
      <c r="N16" s="246">
        <f>L16/L15</f>
        <v>0.8591498084547553</v>
      </c>
      <c r="O16" s="207">
        <f t="shared" si="1"/>
        <v>2.7791562515363039E-2</v>
      </c>
      <c r="P16" s="3"/>
      <c r="Q16" s="189">
        <f t="shared" si="2"/>
        <v>2.5541623174020698</v>
      </c>
      <c r="R16" s="190">
        <f t="shared" si="3"/>
        <v>2.7143077028209932</v>
      </c>
      <c r="S16" s="182">
        <f t="shared" si="4"/>
        <v>6.2699768267591174E-2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350425.98999999987</v>
      </c>
      <c r="F17" s="140">
        <f t="shared" si="5"/>
        <v>360552.23</v>
      </c>
      <c r="G17" s="248">
        <f>E17/E15</f>
        <v>0.13775209407160119</v>
      </c>
      <c r="H17" s="215">
        <f>F17/F15</f>
        <v>0.13908479484394398</v>
      </c>
      <c r="I17" s="182">
        <f t="shared" si="0"/>
        <v>2.889694340308523E-2</v>
      </c>
      <c r="K17" s="19">
        <f t="shared" si="6"/>
        <v>42894.667999999991</v>
      </c>
      <c r="L17" s="140">
        <f t="shared" si="6"/>
        <v>46495.553999999982</v>
      </c>
      <c r="M17" s="247">
        <f>K17/K15</f>
        <v>7.7757108070275444E-2</v>
      </c>
      <c r="N17" s="215">
        <f>L17/L15</f>
        <v>7.979312815283883E-2</v>
      </c>
      <c r="O17" s="182">
        <f t="shared" si="1"/>
        <v>8.3947170310305047E-2</v>
      </c>
      <c r="Q17" s="189">
        <f t="shared" si="2"/>
        <v>1.2240721072087148</v>
      </c>
      <c r="R17" s="190">
        <f t="shared" si="3"/>
        <v>1.2895650097629403</v>
      </c>
      <c r="S17" s="182">
        <f t="shared" si="4"/>
        <v>5.3504121340997406E-2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286416.12999999977</v>
      </c>
      <c r="F18" s="142">
        <f>F10+F14</f>
        <v>387364.57999999996</v>
      </c>
      <c r="G18" s="249">
        <f>E18/E15</f>
        <v>0.11258988433872709</v>
      </c>
      <c r="H18" s="221">
        <f>F18/F15</f>
        <v>0.14942779063968215</v>
      </c>
      <c r="I18" s="208">
        <f t="shared" si="0"/>
        <v>0.35245378812988037</v>
      </c>
      <c r="K18" s="21">
        <f t="shared" si="6"/>
        <v>21664.167999999991</v>
      </c>
      <c r="L18" s="142">
        <f t="shared" si="6"/>
        <v>35578.025999999983</v>
      </c>
      <c r="M18" s="249">
        <f>K18/K15</f>
        <v>3.9271618850823205E-2</v>
      </c>
      <c r="N18" s="221">
        <f>L18/L15</f>
        <v>6.1057063392405901E-2</v>
      </c>
      <c r="O18" s="208">
        <f t="shared" si="1"/>
        <v>0.64225212803002629</v>
      </c>
      <c r="Q18" s="193">
        <f t="shared" si="2"/>
        <v>0.75638784729058406</v>
      </c>
      <c r="R18" s="194">
        <f t="shared" si="3"/>
        <v>0.91846358280873241</v>
      </c>
      <c r="S18" s="186">
        <f t="shared" si="4"/>
        <v>0.21427596450512931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F5</f>
        <v>2022/2021</v>
      </c>
    </row>
    <row r="6" spans="1:16" ht="19.5" customHeight="1" thickBot="1" x14ac:dyDescent="0.3">
      <c r="A6" s="358"/>
      <c r="B6" s="99"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162</v>
      </c>
      <c r="B7" s="39">
        <v>255759.98000000007</v>
      </c>
      <c r="C7" s="147">
        <v>227343.39000000007</v>
      </c>
      <c r="D7" s="247">
        <f>B7/$B$33</f>
        <v>0.10053898349466285</v>
      </c>
      <c r="E7" s="246">
        <f>C7/$C$33</f>
        <v>8.7698830089823085E-2</v>
      </c>
      <c r="F7" s="52">
        <f>(C7-B7)/B7</f>
        <v>-0.11110647568865148</v>
      </c>
      <c r="H7" s="39">
        <v>67638.263999999996</v>
      </c>
      <c r="I7" s="147">
        <v>64881.894999999982</v>
      </c>
      <c r="J7" s="247">
        <f>H7/$H$33</f>
        <v>0.12261094557332464</v>
      </c>
      <c r="K7" s="246">
        <f>I7/$I$33</f>
        <v>0.11134676151044547</v>
      </c>
      <c r="L7" s="52">
        <f>(I7-H7)/H7</f>
        <v>-4.0751622483983528E-2</v>
      </c>
      <c r="N7" s="27">
        <f t="shared" ref="N7:N33" si="0">(H7/B7)*10</f>
        <v>2.6445992058648105</v>
      </c>
      <c r="O7" s="151">
        <f t="shared" ref="O7:O33" si="1">(I7/C7)*10</f>
        <v>2.8539160518368254</v>
      </c>
      <c r="P7" s="61">
        <f>(O7-N7)/N7</f>
        <v>7.9148797106125671E-2</v>
      </c>
    </row>
    <row r="8" spans="1:16" ht="20.100000000000001" customHeight="1" x14ac:dyDescent="0.25">
      <c r="A8" s="8" t="s">
        <v>160</v>
      </c>
      <c r="B8" s="19">
        <v>229036.98000000007</v>
      </c>
      <c r="C8" s="140">
        <v>207491.75999999989</v>
      </c>
      <c r="D8" s="247">
        <f t="shared" ref="D8:D32" si="2">B8/$B$33</f>
        <v>9.0034199845837604E-2</v>
      </c>
      <c r="E8" s="215">
        <f t="shared" ref="E8:E32" si="3">C8/$C$33</f>
        <v>8.0040966246163289E-2</v>
      </c>
      <c r="F8" s="52">
        <f t="shared" ref="F8:F33" si="4">(C8-B8)/B8</f>
        <v>-9.4068739467312965E-2</v>
      </c>
      <c r="H8" s="19">
        <v>61836.985000000015</v>
      </c>
      <c r="I8" s="140">
        <v>63480.574999999997</v>
      </c>
      <c r="J8" s="247">
        <f t="shared" ref="J8:J32" si="5">H8/$H$33</f>
        <v>0.11209470429716373</v>
      </c>
      <c r="K8" s="215">
        <f t="shared" ref="K8:K32" si="6">I8/$I$33</f>
        <v>0.10894189272787036</v>
      </c>
      <c r="L8" s="52">
        <f t="shared" ref="L8:L33" si="7">(I8-H8)/H8</f>
        <v>2.6579400661270621E-2</v>
      </c>
      <c r="N8" s="27">
        <f t="shared" si="0"/>
        <v>2.6998690342494038</v>
      </c>
      <c r="O8" s="152">
        <f t="shared" si="1"/>
        <v>3.0594263116761855</v>
      </c>
      <c r="P8" s="52">
        <f t="shared" ref="P8:P71" si="8">(O8-N8)/N8</f>
        <v>0.13317582181416548</v>
      </c>
    </row>
    <row r="9" spans="1:16" ht="20.100000000000001" customHeight="1" x14ac:dyDescent="0.25">
      <c r="A9" s="8" t="s">
        <v>165</v>
      </c>
      <c r="B9" s="19">
        <v>198980.71000000014</v>
      </c>
      <c r="C9" s="140">
        <v>333781.2199999998</v>
      </c>
      <c r="D9" s="247">
        <f t="shared" si="2"/>
        <v>7.8219111209057432E-2</v>
      </c>
      <c r="E9" s="215">
        <f t="shared" si="3"/>
        <v>0.1287577461563929</v>
      </c>
      <c r="F9" s="52">
        <f t="shared" si="4"/>
        <v>0.67745516638270897</v>
      </c>
      <c r="H9" s="19">
        <v>22929.469000000005</v>
      </c>
      <c r="I9" s="140">
        <v>46769.887999999941</v>
      </c>
      <c r="J9" s="247">
        <f t="shared" si="5"/>
        <v>4.1565287299275382E-2</v>
      </c>
      <c r="K9" s="215">
        <f t="shared" si="6"/>
        <v>8.0263925167509978E-2</v>
      </c>
      <c r="L9" s="52">
        <f t="shared" si="7"/>
        <v>1.039728351319428</v>
      </c>
      <c r="N9" s="27">
        <f t="shared" si="0"/>
        <v>1.1523463254302384</v>
      </c>
      <c r="O9" s="152">
        <f t="shared" si="1"/>
        <v>1.4012138849513454</v>
      </c>
      <c r="P9" s="52">
        <f t="shared" si="8"/>
        <v>0.21596594186056878</v>
      </c>
    </row>
    <row r="10" spans="1:16" ht="20.100000000000001" customHeight="1" x14ac:dyDescent="0.25">
      <c r="A10" s="8" t="s">
        <v>161</v>
      </c>
      <c r="B10" s="19">
        <v>177252.67999999991</v>
      </c>
      <c r="C10" s="140">
        <v>170243.62999999992</v>
      </c>
      <c r="D10" s="247">
        <f t="shared" si="2"/>
        <v>6.9677845098770896E-2</v>
      </c>
      <c r="E10" s="215">
        <f t="shared" si="3"/>
        <v>6.5672317023357032E-2</v>
      </c>
      <c r="F10" s="52">
        <f t="shared" si="4"/>
        <v>-3.9542702541930493E-2</v>
      </c>
      <c r="H10" s="19">
        <v>42601.277000000024</v>
      </c>
      <c r="I10" s="140">
        <v>44055.879999999954</v>
      </c>
      <c r="J10" s="247">
        <f t="shared" si="5"/>
        <v>7.7225264912197181E-2</v>
      </c>
      <c r="K10" s="215">
        <f t="shared" si="6"/>
        <v>7.5606292995801072E-2</v>
      </c>
      <c r="L10" s="52">
        <f t="shared" si="7"/>
        <v>3.4144586792549184E-2</v>
      </c>
      <c r="N10" s="27">
        <f t="shared" si="0"/>
        <v>2.4034207550486713</v>
      </c>
      <c r="O10" s="152">
        <f t="shared" si="1"/>
        <v>2.5878137114440039</v>
      </c>
      <c r="P10" s="52">
        <f t="shared" si="8"/>
        <v>7.6721046869547602E-2</v>
      </c>
    </row>
    <row r="11" spans="1:16" ht="20.100000000000001" customHeight="1" x14ac:dyDescent="0.25">
      <c r="A11" s="8" t="s">
        <v>163</v>
      </c>
      <c r="B11" s="19">
        <v>114702.86000000002</v>
      </c>
      <c r="C11" s="140">
        <v>107288.8700000001</v>
      </c>
      <c r="D11" s="247">
        <f t="shared" si="2"/>
        <v>4.5089575579145037E-2</v>
      </c>
      <c r="E11" s="215">
        <f t="shared" si="3"/>
        <v>4.1387208929448631E-2</v>
      </c>
      <c r="F11" s="52">
        <f t="shared" si="4"/>
        <v>-6.4636487703967599E-2</v>
      </c>
      <c r="H11" s="19">
        <v>37507.265000000007</v>
      </c>
      <c r="I11" s="140">
        <v>38266.623000000007</v>
      </c>
      <c r="J11" s="247">
        <f t="shared" si="5"/>
        <v>6.7991118570388878E-2</v>
      </c>
      <c r="K11" s="215">
        <f t="shared" si="6"/>
        <v>6.5671086594975822E-2</v>
      </c>
      <c r="L11" s="52">
        <f t="shared" si="7"/>
        <v>2.0245624414363457E-2</v>
      </c>
      <c r="N11" s="27">
        <f t="shared" si="0"/>
        <v>3.2699502872029522</v>
      </c>
      <c r="O11" s="152">
        <f t="shared" si="1"/>
        <v>3.5666908412773823</v>
      </c>
      <c r="P11" s="52">
        <f t="shared" si="8"/>
        <v>9.0747726421326072E-2</v>
      </c>
    </row>
    <row r="12" spans="1:16" ht="20.100000000000001" customHeight="1" x14ac:dyDescent="0.25">
      <c r="A12" s="8" t="s">
        <v>159</v>
      </c>
      <c r="B12" s="19">
        <v>206760.5</v>
      </c>
      <c r="C12" s="140">
        <v>194178.31000000003</v>
      </c>
      <c r="D12" s="247">
        <f t="shared" si="2"/>
        <v>8.1277338608050545E-2</v>
      </c>
      <c r="E12" s="215">
        <f t="shared" si="3"/>
        <v>7.4905237472789474E-2</v>
      </c>
      <c r="F12" s="52">
        <f t="shared" si="4"/>
        <v>-6.0853934866669276E-2</v>
      </c>
      <c r="H12" s="19">
        <v>33234.350999999988</v>
      </c>
      <c r="I12" s="140">
        <v>33169.040000000001</v>
      </c>
      <c r="J12" s="247">
        <f t="shared" si="5"/>
        <v>6.0245413773862763E-2</v>
      </c>
      <c r="K12" s="215">
        <f t="shared" si="6"/>
        <v>5.6922893303446624E-2</v>
      </c>
      <c r="L12" s="52">
        <f t="shared" si="7"/>
        <v>-1.9651654999968855E-3</v>
      </c>
      <c r="N12" s="27">
        <f t="shared" si="0"/>
        <v>1.6073839538983503</v>
      </c>
      <c r="O12" s="152">
        <f t="shared" si="1"/>
        <v>1.7081743063888031</v>
      </c>
      <c r="P12" s="52">
        <f t="shared" si="8"/>
        <v>6.2704590428446366E-2</v>
      </c>
    </row>
    <row r="13" spans="1:16" ht="20.100000000000001" customHeight="1" x14ac:dyDescent="0.25">
      <c r="A13" s="8" t="s">
        <v>164</v>
      </c>
      <c r="B13" s="19">
        <v>172779.68000000011</v>
      </c>
      <c r="C13" s="140">
        <v>166359.58999999994</v>
      </c>
      <c r="D13" s="247">
        <f t="shared" si="2"/>
        <v>6.7919513427132483E-2</v>
      </c>
      <c r="E13" s="215">
        <f t="shared" si="3"/>
        <v>6.4174029503222513E-2</v>
      </c>
      <c r="F13" s="52">
        <f t="shared" si="4"/>
        <v>-3.715766807763602E-2</v>
      </c>
      <c r="H13" s="19">
        <v>34199.364000000023</v>
      </c>
      <c r="I13" s="140">
        <v>30764.527000000009</v>
      </c>
      <c r="J13" s="247">
        <f t="shared" si="5"/>
        <v>6.1994736559860868E-2</v>
      </c>
      <c r="K13" s="215">
        <f t="shared" si="6"/>
        <v>5.2796399532576262E-2</v>
      </c>
      <c r="L13" s="52">
        <f t="shared" si="7"/>
        <v>-0.10043569816093691</v>
      </c>
      <c r="N13" s="27">
        <f t="shared" si="0"/>
        <v>1.9793626194932181</v>
      </c>
      <c r="O13" s="152">
        <f t="shared" si="1"/>
        <v>1.8492788422957775</v>
      </c>
      <c r="P13" s="52">
        <f t="shared" si="8"/>
        <v>-6.5720033265428801E-2</v>
      </c>
    </row>
    <row r="14" spans="1:16" ht="20.100000000000001" customHeight="1" x14ac:dyDescent="0.25">
      <c r="A14" s="8" t="s">
        <v>169</v>
      </c>
      <c r="B14" s="19">
        <v>130851.08999999992</v>
      </c>
      <c r="C14" s="140">
        <v>140498.90999999997</v>
      </c>
      <c r="D14" s="247">
        <f t="shared" si="2"/>
        <v>5.1437428083035634E-2</v>
      </c>
      <c r="E14" s="215">
        <f t="shared" si="3"/>
        <v>5.4198145087461486E-2</v>
      </c>
      <c r="F14" s="52">
        <f t="shared" si="4"/>
        <v>7.3731292570815093E-2</v>
      </c>
      <c r="H14" s="19">
        <v>28290.65700000001</v>
      </c>
      <c r="I14" s="140">
        <v>30347.636999999992</v>
      </c>
      <c r="J14" s="247">
        <f t="shared" si="5"/>
        <v>5.1283755680964806E-2</v>
      </c>
      <c r="K14" s="215">
        <f t="shared" si="6"/>
        <v>5.2080955703352541E-2</v>
      </c>
      <c r="L14" s="52">
        <f t="shared" si="7"/>
        <v>7.2708809837819618E-2</v>
      </c>
      <c r="N14" s="27">
        <f t="shared" si="0"/>
        <v>2.162049777346144</v>
      </c>
      <c r="O14" s="152">
        <f t="shared" si="1"/>
        <v>2.1599909209260053</v>
      </c>
      <c r="P14" s="52">
        <f t="shared" si="8"/>
        <v>-9.5227059141343566E-4</v>
      </c>
    </row>
    <row r="15" spans="1:16" ht="20.100000000000001" customHeight="1" x14ac:dyDescent="0.25">
      <c r="A15" s="8" t="s">
        <v>168</v>
      </c>
      <c r="B15" s="19">
        <v>95111.880000000019</v>
      </c>
      <c r="C15" s="140">
        <v>84779.780000000013</v>
      </c>
      <c r="D15" s="247">
        <f t="shared" si="2"/>
        <v>3.7388381612582053E-2</v>
      </c>
      <c r="E15" s="215">
        <f t="shared" si="3"/>
        <v>3.2704216829319649E-2</v>
      </c>
      <c r="F15" s="52">
        <f t="shared" si="4"/>
        <v>-0.1086310143380617</v>
      </c>
      <c r="H15" s="19">
        <v>29098.367999999977</v>
      </c>
      <c r="I15" s="140">
        <v>27643.283000000007</v>
      </c>
      <c r="J15" s="247">
        <f t="shared" si="5"/>
        <v>5.2747930004835263E-2</v>
      </c>
      <c r="K15" s="215">
        <f t="shared" si="6"/>
        <v>4.7439891198719657E-2</v>
      </c>
      <c r="L15" s="52">
        <f t="shared" si="7"/>
        <v>-5.0005725407004653E-2</v>
      </c>
      <c r="N15" s="27">
        <f t="shared" si="0"/>
        <v>3.059383118071052</v>
      </c>
      <c r="O15" s="152">
        <f t="shared" si="1"/>
        <v>3.2605985766889227</v>
      </c>
      <c r="P15" s="52">
        <f t="shared" si="8"/>
        <v>6.576994474125801E-2</v>
      </c>
    </row>
    <row r="16" spans="1:16" ht="20.100000000000001" customHeight="1" x14ac:dyDescent="0.25">
      <c r="A16" s="8" t="s">
        <v>170</v>
      </c>
      <c r="B16" s="19">
        <v>113784.18999999996</v>
      </c>
      <c r="C16" s="140">
        <v>99354.48000000004</v>
      </c>
      <c r="D16" s="247">
        <f t="shared" si="2"/>
        <v>4.4728447352723341E-2</v>
      </c>
      <c r="E16" s="215">
        <f t="shared" si="3"/>
        <v>3.8326478989262572E-2</v>
      </c>
      <c r="F16" s="52">
        <f t="shared" si="4"/>
        <v>-0.12681647599723586</v>
      </c>
      <c r="H16" s="19">
        <v>25699.246000000003</v>
      </c>
      <c r="I16" s="140">
        <v>22767.219000000008</v>
      </c>
      <c r="J16" s="247">
        <f t="shared" si="5"/>
        <v>4.658618755474684E-2</v>
      </c>
      <c r="K16" s="215">
        <f t="shared" si="6"/>
        <v>3.9071856705928276E-2</v>
      </c>
      <c r="L16" s="52">
        <f t="shared" si="7"/>
        <v>-0.11409000092843169</v>
      </c>
      <c r="N16" s="27">
        <f t="shared" si="0"/>
        <v>2.2585955043490675</v>
      </c>
      <c r="O16" s="152">
        <f t="shared" si="1"/>
        <v>2.2915140817001909</v>
      </c>
      <c r="P16" s="52">
        <f t="shared" si="8"/>
        <v>1.4574799820391287E-2</v>
      </c>
    </row>
    <row r="17" spans="1:16" ht="20.100000000000001" customHeight="1" x14ac:dyDescent="0.25">
      <c r="A17" s="8" t="s">
        <v>167</v>
      </c>
      <c r="B17" s="19">
        <v>51255.609999999986</v>
      </c>
      <c r="C17" s="140">
        <v>59761.229999999989</v>
      </c>
      <c r="D17" s="247">
        <f t="shared" si="2"/>
        <v>2.0148527255119716E-2</v>
      </c>
      <c r="E17" s="215">
        <f t="shared" si="3"/>
        <v>2.3053188200144441E-2</v>
      </c>
      <c r="F17" s="52">
        <f t="shared" si="4"/>
        <v>0.1659451521501745</v>
      </c>
      <c r="H17" s="19">
        <v>13607.412000000009</v>
      </c>
      <c r="I17" s="140">
        <v>16465.147999999983</v>
      </c>
      <c r="J17" s="247">
        <f t="shared" si="5"/>
        <v>2.4666772230076836E-2</v>
      </c>
      <c r="K17" s="215">
        <f t="shared" si="6"/>
        <v>2.8256586950646041E-2</v>
      </c>
      <c r="L17" s="52">
        <f t="shared" si="7"/>
        <v>0.21001318987034209</v>
      </c>
      <c r="N17" s="27">
        <f t="shared" si="0"/>
        <v>2.6548141754629424</v>
      </c>
      <c r="O17" s="152">
        <f t="shared" si="1"/>
        <v>2.7551554745442801</v>
      </c>
      <c r="P17" s="52">
        <f t="shared" si="8"/>
        <v>3.7795978343320526E-2</v>
      </c>
    </row>
    <row r="18" spans="1:16" ht="20.100000000000001" customHeight="1" x14ac:dyDescent="0.25">
      <c r="A18" s="8" t="s">
        <v>172</v>
      </c>
      <c r="B18" s="19">
        <v>73205.369999999981</v>
      </c>
      <c r="C18" s="140">
        <v>88698.64</v>
      </c>
      <c r="D18" s="247">
        <f t="shared" si="2"/>
        <v>2.8776955198974771E-2</v>
      </c>
      <c r="E18" s="215">
        <f t="shared" si="3"/>
        <v>3.4215936335595172E-2</v>
      </c>
      <c r="F18" s="52">
        <f t="shared" si="4"/>
        <v>0.21164116785421647</v>
      </c>
      <c r="H18" s="19">
        <v>12553.389000000001</v>
      </c>
      <c r="I18" s="140">
        <v>14348.346999999983</v>
      </c>
      <c r="J18" s="247">
        <f t="shared" si="5"/>
        <v>2.2756096984389965E-2</v>
      </c>
      <c r="K18" s="215">
        <f t="shared" si="6"/>
        <v>2.4623848786754984E-2</v>
      </c>
      <c r="L18" s="52">
        <f t="shared" si="7"/>
        <v>0.14298592993493486</v>
      </c>
      <c r="N18" s="27">
        <f t="shared" si="0"/>
        <v>1.7148180522822307</v>
      </c>
      <c r="O18" s="152">
        <f t="shared" si="1"/>
        <v>1.6176512965700471</v>
      </c>
      <c r="P18" s="52">
        <f t="shared" si="8"/>
        <v>-5.6663011905470392E-2</v>
      </c>
    </row>
    <row r="19" spans="1:16" ht="20.100000000000001" customHeight="1" x14ac:dyDescent="0.25">
      <c r="A19" s="8" t="s">
        <v>166</v>
      </c>
      <c r="B19" s="19">
        <v>40161.909999999989</v>
      </c>
      <c r="C19" s="140">
        <v>54385.750000000007</v>
      </c>
      <c r="D19" s="247">
        <f t="shared" si="2"/>
        <v>1.5787605264139186E-2</v>
      </c>
      <c r="E19" s="215">
        <f t="shared" si="3"/>
        <v>2.0979570369552399E-2</v>
      </c>
      <c r="F19" s="52">
        <f t="shared" si="4"/>
        <v>0.35416243898758853</v>
      </c>
      <c r="H19" s="19">
        <v>10170.080999999998</v>
      </c>
      <c r="I19" s="140">
        <v>11852.196</v>
      </c>
      <c r="J19" s="247">
        <f t="shared" si="5"/>
        <v>1.8435766594590643E-2</v>
      </c>
      <c r="K19" s="215">
        <f t="shared" si="6"/>
        <v>2.0340090889562581E-2</v>
      </c>
      <c r="L19" s="52">
        <f t="shared" si="7"/>
        <v>0.16539838768245818</v>
      </c>
      <c r="N19" s="27">
        <f t="shared" si="0"/>
        <v>2.532270253083083</v>
      </c>
      <c r="O19" s="152">
        <f t="shared" si="1"/>
        <v>2.1792833600713419</v>
      </c>
      <c r="P19" s="52">
        <f t="shared" si="8"/>
        <v>-0.13939542692253062</v>
      </c>
    </row>
    <row r="20" spans="1:16" ht="20.100000000000001" customHeight="1" x14ac:dyDescent="0.25">
      <c r="A20" s="8" t="s">
        <v>173</v>
      </c>
      <c r="B20" s="19">
        <v>48849.19</v>
      </c>
      <c r="C20" s="140">
        <v>36658.820000000007</v>
      </c>
      <c r="D20" s="247">
        <f t="shared" si="2"/>
        <v>1.920256604312234E-2</v>
      </c>
      <c r="E20" s="215">
        <f t="shared" si="3"/>
        <v>1.4141319993835793E-2</v>
      </c>
      <c r="F20" s="52">
        <f t="shared" si="4"/>
        <v>-0.24955111845252695</v>
      </c>
      <c r="H20" s="19">
        <v>11973.679999999993</v>
      </c>
      <c r="I20" s="140">
        <v>9706.1810000000023</v>
      </c>
      <c r="J20" s="247">
        <f t="shared" si="5"/>
        <v>2.1705232215782549E-2</v>
      </c>
      <c r="K20" s="215">
        <f t="shared" si="6"/>
        <v>1.6657217255818708E-2</v>
      </c>
      <c r="L20" s="52">
        <f t="shared" si="7"/>
        <v>-0.18937360945005979</v>
      </c>
      <c r="N20" s="27">
        <f t="shared" si="0"/>
        <v>2.4511522094839222</v>
      </c>
      <c r="O20" s="152">
        <f t="shared" si="1"/>
        <v>2.6477068820000209</v>
      </c>
      <c r="P20" s="52">
        <f t="shared" si="8"/>
        <v>8.0188685041914357E-2</v>
      </c>
    </row>
    <row r="21" spans="1:16" ht="20.100000000000001" customHeight="1" x14ac:dyDescent="0.25">
      <c r="A21" s="8" t="s">
        <v>176</v>
      </c>
      <c r="B21" s="19">
        <v>40908.560000000019</v>
      </c>
      <c r="C21" s="140">
        <v>44394.430000000008</v>
      </c>
      <c r="D21" s="247">
        <f t="shared" si="2"/>
        <v>1.6081112606555668E-2</v>
      </c>
      <c r="E21" s="215">
        <f t="shared" si="3"/>
        <v>1.7125369572014142E-2</v>
      </c>
      <c r="F21" s="52">
        <f t="shared" si="4"/>
        <v>8.5211261408369945E-2</v>
      </c>
      <c r="H21" s="19">
        <v>8243.4390000000021</v>
      </c>
      <c r="I21" s="140">
        <v>9527.3669999999947</v>
      </c>
      <c r="J21" s="247">
        <f t="shared" si="5"/>
        <v>1.4943255352710147E-2</v>
      </c>
      <c r="K21" s="215">
        <f t="shared" si="6"/>
        <v>1.6350346443664877E-2</v>
      </c>
      <c r="L21" s="52">
        <f t="shared" si="7"/>
        <v>0.15575150128483906</v>
      </c>
      <c r="N21" s="27">
        <f t="shared" si="0"/>
        <v>2.015089018044145</v>
      </c>
      <c r="O21" s="152">
        <f t="shared" si="1"/>
        <v>2.1460726041532672</v>
      </c>
      <c r="P21" s="52">
        <f t="shared" si="8"/>
        <v>6.5001389485143182E-2</v>
      </c>
    </row>
    <row r="22" spans="1:16" ht="20.100000000000001" customHeight="1" x14ac:dyDescent="0.25">
      <c r="A22" s="8" t="s">
        <v>175</v>
      </c>
      <c r="B22" s="19">
        <v>44261.010000000009</v>
      </c>
      <c r="C22" s="140">
        <v>41785.80999999999</v>
      </c>
      <c r="D22" s="247">
        <f t="shared" si="2"/>
        <v>1.7398957232664419E-2</v>
      </c>
      <c r="E22" s="215">
        <f t="shared" si="3"/>
        <v>1.61190815855945E-2</v>
      </c>
      <c r="F22" s="52">
        <f t="shared" si="4"/>
        <v>-5.5922808810734741E-2</v>
      </c>
      <c r="H22" s="19">
        <v>9573.1190000000061</v>
      </c>
      <c r="I22" s="140">
        <v>9363.9090000000015</v>
      </c>
      <c r="J22" s="247">
        <f t="shared" si="5"/>
        <v>1.7353626531218493E-2</v>
      </c>
      <c r="K22" s="215">
        <f t="shared" si="6"/>
        <v>1.606982875929432E-2</v>
      </c>
      <c r="L22" s="52">
        <f t="shared" si="7"/>
        <v>-2.1853901534077291E-2</v>
      </c>
      <c r="N22" s="27">
        <f t="shared" si="0"/>
        <v>2.1628785696485471</v>
      </c>
      <c r="O22" s="152">
        <f t="shared" si="1"/>
        <v>2.2409303541082495</v>
      </c>
      <c r="P22" s="52">
        <f t="shared" si="8"/>
        <v>3.6086993303736548E-2</v>
      </c>
    </row>
    <row r="23" spans="1:16" ht="20.100000000000001" customHeight="1" x14ac:dyDescent="0.25">
      <c r="A23" s="8" t="s">
        <v>177</v>
      </c>
      <c r="B23" s="19">
        <v>41732.020000000004</v>
      </c>
      <c r="C23" s="140">
        <v>41568.520000000011</v>
      </c>
      <c r="D23" s="247">
        <f t="shared" si="2"/>
        <v>1.6404813880494279E-2</v>
      </c>
      <c r="E23" s="215">
        <f t="shared" si="3"/>
        <v>1.6035260900109798E-2</v>
      </c>
      <c r="F23" s="52">
        <f t="shared" si="4"/>
        <v>-3.9178549229103386E-3</v>
      </c>
      <c r="H23" s="19">
        <v>9510.384</v>
      </c>
      <c r="I23" s="140">
        <v>9257.5709999999999</v>
      </c>
      <c r="J23" s="247">
        <f t="shared" si="5"/>
        <v>1.7239903954445336E-2</v>
      </c>
      <c r="K23" s="215">
        <f t="shared" si="6"/>
        <v>1.5887337296529584E-2</v>
      </c>
      <c r="L23" s="52">
        <f t="shared" si="7"/>
        <v>-2.6582838295488395E-2</v>
      </c>
      <c r="N23" s="27">
        <f t="shared" si="0"/>
        <v>2.2789177231296254</v>
      </c>
      <c r="O23" s="152">
        <f t="shared" si="1"/>
        <v>2.2270629312758783</v>
      </c>
      <c r="P23" s="52">
        <f t="shared" si="8"/>
        <v>-2.2754130755776113E-2</v>
      </c>
    </row>
    <row r="24" spans="1:16" ht="20.100000000000001" customHeight="1" x14ac:dyDescent="0.25">
      <c r="A24" s="8" t="s">
        <v>180</v>
      </c>
      <c r="B24" s="19">
        <v>42104.810000000012</v>
      </c>
      <c r="C24" s="140">
        <v>26580.330000000009</v>
      </c>
      <c r="D24" s="247">
        <f t="shared" si="2"/>
        <v>1.6551357243756101E-2</v>
      </c>
      <c r="E24" s="215">
        <f t="shared" si="3"/>
        <v>1.0253492940355238E-2</v>
      </c>
      <c r="F24" s="52">
        <f t="shared" si="4"/>
        <v>-0.3687103682453382</v>
      </c>
      <c r="H24" s="19">
        <v>10954.133999999996</v>
      </c>
      <c r="I24" s="140">
        <v>7446.6499999999969</v>
      </c>
      <c r="J24" s="247">
        <f t="shared" si="5"/>
        <v>1.9857054990011343E-2</v>
      </c>
      <c r="K24" s="215">
        <f t="shared" si="6"/>
        <v>1.2779533668086583E-2</v>
      </c>
      <c r="L24" s="52">
        <f t="shared" si="7"/>
        <v>-0.32019728807407327</v>
      </c>
      <c r="N24" s="27">
        <f t="shared" si="0"/>
        <v>2.6016348250948034</v>
      </c>
      <c r="O24" s="152">
        <f t="shared" si="1"/>
        <v>2.8015641641770417</v>
      </c>
      <c r="P24" s="52">
        <f t="shared" si="8"/>
        <v>7.6847579511837488E-2</v>
      </c>
    </row>
    <row r="25" spans="1:16" ht="20.100000000000001" customHeight="1" x14ac:dyDescent="0.25">
      <c r="A25" s="8" t="s">
        <v>181</v>
      </c>
      <c r="B25" s="19">
        <v>101930.25999999997</v>
      </c>
      <c r="C25" s="140">
        <v>101505.87</v>
      </c>
      <c r="D25" s="247">
        <f t="shared" si="2"/>
        <v>4.0068679735378018E-2</v>
      </c>
      <c r="E25" s="215">
        <f t="shared" si="3"/>
        <v>3.9156388255887568E-2</v>
      </c>
      <c r="F25" s="52">
        <f t="shared" si="4"/>
        <v>-4.1635329881427796E-3</v>
      </c>
      <c r="H25" s="19">
        <v>6472.1530000000012</v>
      </c>
      <c r="I25" s="140">
        <v>7373.8989999999985</v>
      </c>
      <c r="J25" s="247">
        <f t="shared" si="5"/>
        <v>1.1732364970591646E-2</v>
      </c>
      <c r="K25" s="215">
        <f t="shared" si="6"/>
        <v>1.2654682378730036E-2</v>
      </c>
      <c r="L25" s="52">
        <f t="shared" si="7"/>
        <v>0.13932705237345241</v>
      </c>
      <c r="N25" s="27">
        <f t="shared" si="0"/>
        <v>0.63495894153512444</v>
      </c>
      <c r="O25" s="152">
        <f t="shared" si="1"/>
        <v>0.72645049985779142</v>
      </c>
      <c r="P25" s="52">
        <f t="shared" si="8"/>
        <v>0.14409051095724412</v>
      </c>
    </row>
    <row r="26" spans="1:16" ht="20.100000000000001" customHeight="1" x14ac:dyDescent="0.25">
      <c r="A26" s="8" t="s">
        <v>178</v>
      </c>
      <c r="B26" s="19">
        <v>17403.489999999994</v>
      </c>
      <c r="C26" s="140">
        <v>19274.560000000012</v>
      </c>
      <c r="D26" s="247">
        <f t="shared" si="2"/>
        <v>6.8412939110314638E-3</v>
      </c>
      <c r="E26" s="215">
        <f t="shared" si="3"/>
        <v>7.4352562548491118E-3</v>
      </c>
      <c r="F26" s="52">
        <f t="shared" si="4"/>
        <v>0.1075111945937291</v>
      </c>
      <c r="H26" s="19">
        <v>4966.6809999999987</v>
      </c>
      <c r="I26" s="140">
        <v>5537.5749999999989</v>
      </c>
      <c r="J26" s="247">
        <f t="shared" si="5"/>
        <v>9.0033276692474754E-3</v>
      </c>
      <c r="K26" s="215">
        <f t="shared" si="6"/>
        <v>9.5032835103106197E-3</v>
      </c>
      <c r="L26" s="52">
        <f t="shared" si="7"/>
        <v>0.114944768951338</v>
      </c>
      <c r="N26" s="27">
        <f t="shared" si="0"/>
        <v>2.8538419592851785</v>
      </c>
      <c r="O26" s="152">
        <f t="shared" si="1"/>
        <v>2.8729968414324345</v>
      </c>
      <c r="P26" s="52">
        <f t="shared" si="8"/>
        <v>6.7119631782461709E-3</v>
      </c>
    </row>
    <row r="27" spans="1:16" ht="20.100000000000001" customHeight="1" x14ac:dyDescent="0.25">
      <c r="A27" s="8" t="s">
        <v>171</v>
      </c>
      <c r="B27" s="19">
        <v>18150.62000000001</v>
      </c>
      <c r="C27" s="140">
        <v>21760.720000000008</v>
      </c>
      <c r="D27" s="247">
        <f t="shared" si="2"/>
        <v>7.1349899409512705E-3</v>
      </c>
      <c r="E27" s="215">
        <f t="shared" si="3"/>
        <v>8.3943046943753905E-3</v>
      </c>
      <c r="F27" s="52">
        <f t="shared" si="4"/>
        <v>0.19889678699680763</v>
      </c>
      <c r="H27" s="19">
        <v>5562.724000000002</v>
      </c>
      <c r="I27" s="140">
        <v>5535.0560000000023</v>
      </c>
      <c r="J27" s="247">
        <f t="shared" si="5"/>
        <v>1.0083801819683411E-2</v>
      </c>
      <c r="K27" s="215">
        <f t="shared" si="6"/>
        <v>9.4989605402086459E-3</v>
      </c>
      <c r="L27" s="52">
        <f t="shared" si="7"/>
        <v>-4.9738221777675213E-3</v>
      </c>
      <c r="N27" s="27">
        <f t="shared" si="0"/>
        <v>3.0647570165647231</v>
      </c>
      <c r="O27" s="152">
        <f t="shared" si="1"/>
        <v>2.5435996603053579</v>
      </c>
      <c r="P27" s="52">
        <f t="shared" si="8"/>
        <v>-0.17004850741594155</v>
      </c>
    </row>
    <row r="28" spans="1:16" ht="20.100000000000001" customHeight="1" x14ac:dyDescent="0.25">
      <c r="A28" s="8" t="s">
        <v>179</v>
      </c>
      <c r="B28" s="19">
        <v>16394.47</v>
      </c>
      <c r="C28" s="140">
        <v>15035.62000000001</v>
      </c>
      <c r="D28" s="247">
        <f t="shared" si="2"/>
        <v>6.4446491930979389E-3</v>
      </c>
      <c r="E28" s="215">
        <f t="shared" si="3"/>
        <v>5.8000643153739645E-3</v>
      </c>
      <c r="F28" s="52">
        <f t="shared" si="4"/>
        <v>-8.2884655618631842E-2</v>
      </c>
      <c r="H28" s="19">
        <v>4813.3890000000029</v>
      </c>
      <c r="I28" s="140">
        <v>5334.652</v>
      </c>
      <c r="J28" s="247">
        <f t="shared" si="5"/>
        <v>8.725448315797104E-3</v>
      </c>
      <c r="K28" s="215">
        <f t="shared" si="6"/>
        <v>9.1550381502454748E-3</v>
      </c>
      <c r="L28" s="52">
        <f t="shared" si="7"/>
        <v>0.1082943846840546</v>
      </c>
      <c r="N28" s="27">
        <f t="shared" si="0"/>
        <v>2.9359832919270969</v>
      </c>
      <c r="O28" s="152">
        <f t="shared" si="1"/>
        <v>3.5480093271843769</v>
      </c>
      <c r="P28" s="52">
        <f t="shared" si="8"/>
        <v>0.20845692035786867</v>
      </c>
    </row>
    <row r="29" spans="1:16" ht="20.100000000000001" customHeight="1" x14ac:dyDescent="0.25">
      <c r="A29" s="8" t="s">
        <v>194</v>
      </c>
      <c r="B29" s="19">
        <v>16206.809999999994</v>
      </c>
      <c r="C29" s="140">
        <v>18986.37000000001</v>
      </c>
      <c r="D29" s="247">
        <f t="shared" si="2"/>
        <v>6.3708802412759643E-3</v>
      </c>
      <c r="E29" s="215">
        <f t="shared" si="3"/>
        <v>7.3240855458894787E-3</v>
      </c>
      <c r="F29" s="52">
        <f>(C29-B29)/B29</f>
        <v>0.17150568187077017</v>
      </c>
      <c r="H29" s="19">
        <v>3152.4660000000003</v>
      </c>
      <c r="I29" s="140">
        <v>4578.4350000000013</v>
      </c>
      <c r="J29" s="247">
        <f t="shared" si="5"/>
        <v>5.7146179438868584E-3</v>
      </c>
      <c r="K29" s="215">
        <f t="shared" si="6"/>
        <v>7.8572598725126126E-3</v>
      </c>
      <c r="L29" s="52">
        <f>(I29-H29)/H29</f>
        <v>0.45233445816703521</v>
      </c>
      <c r="N29" s="27">
        <f t="shared" si="0"/>
        <v>1.9451489836679774</v>
      </c>
      <c r="O29" s="152">
        <f t="shared" si="1"/>
        <v>2.4114325171162254</v>
      </c>
      <c r="P29" s="52">
        <f>(O29-N29)/N29</f>
        <v>0.23971610265501347</v>
      </c>
    </row>
    <row r="30" spans="1:16" ht="20.100000000000001" customHeight="1" x14ac:dyDescent="0.25">
      <c r="A30" s="8" t="s">
        <v>174</v>
      </c>
      <c r="B30" s="19">
        <v>860</v>
      </c>
      <c r="C30" s="140">
        <v>2476.73</v>
      </c>
      <c r="D30" s="247">
        <f t="shared" si="2"/>
        <v>3.3806511012946606E-4</v>
      </c>
      <c r="E30" s="215">
        <f t="shared" si="3"/>
        <v>9.5541077067764092E-4</v>
      </c>
      <c r="F30" s="52">
        <f t="shared" si="4"/>
        <v>1.8799186046511629</v>
      </c>
      <c r="H30" s="19">
        <v>1491.5259999999996</v>
      </c>
      <c r="I30" s="140">
        <v>4490.1259999999984</v>
      </c>
      <c r="J30" s="247">
        <f t="shared" si="5"/>
        <v>2.7037567553064132E-3</v>
      </c>
      <c r="K30" s="215">
        <f t="shared" si="6"/>
        <v>7.7057087940148854E-3</v>
      </c>
      <c r="L30" s="52">
        <f t="shared" si="7"/>
        <v>2.0104242232451859</v>
      </c>
      <c r="N30" s="27">
        <f t="shared" si="0"/>
        <v>17.343325581395344</v>
      </c>
      <c r="O30" s="152">
        <f t="shared" si="1"/>
        <v>18.129251068949777</v>
      </c>
      <c r="P30" s="52">
        <f t="shared" si="8"/>
        <v>4.5315731626321805E-2</v>
      </c>
    </row>
    <row r="31" spans="1:16" ht="20.100000000000001" customHeight="1" x14ac:dyDescent="0.25">
      <c r="A31" s="8" t="s">
        <v>182</v>
      </c>
      <c r="B31" s="19">
        <v>16378.529999999992</v>
      </c>
      <c r="C31" s="140">
        <v>15179.120000000004</v>
      </c>
      <c r="D31" s="247">
        <f t="shared" si="2"/>
        <v>6.4383831955915818E-3</v>
      </c>
      <c r="E31" s="215">
        <f t="shared" si="3"/>
        <v>5.8554201456793419E-3</v>
      </c>
      <c r="F31" s="52">
        <f t="shared" si="4"/>
        <v>-7.3230625703282759E-2</v>
      </c>
      <c r="H31" s="19">
        <v>4313.4389999999994</v>
      </c>
      <c r="I31" s="140">
        <v>4273.5130000000008</v>
      </c>
      <c r="J31" s="247">
        <f t="shared" si="5"/>
        <v>7.8191663000525234E-3</v>
      </c>
      <c r="K31" s="215">
        <f t="shared" si="6"/>
        <v>7.3339694042966613E-3</v>
      </c>
      <c r="L31" s="52">
        <f t="shared" si="7"/>
        <v>-9.2561874643407663E-3</v>
      </c>
      <c r="N31" s="27">
        <f t="shared" si="0"/>
        <v>2.6335934909909509</v>
      </c>
      <c r="O31" s="152">
        <f t="shared" si="1"/>
        <v>2.8153891661703705</v>
      </c>
      <c r="P31" s="52">
        <f t="shared" si="8"/>
        <v>6.9029512641685178E-2</v>
      </c>
    </row>
    <row r="32" spans="1:16" ht="20.100000000000001" customHeight="1" thickBot="1" x14ac:dyDescent="0.3">
      <c r="A32" s="8" t="s">
        <v>17</v>
      </c>
      <c r="B32" s="19">
        <f>B33-SUM(B7:B31)</f>
        <v>279065.45000000019</v>
      </c>
      <c r="C32" s="140">
        <f>C33-SUM(C7:C31)</f>
        <v>272947.0700000003</v>
      </c>
      <c r="D32" s="247">
        <f t="shared" si="2"/>
        <v>0.10970033963671984</v>
      </c>
      <c r="E32" s="215">
        <f t="shared" si="3"/>
        <v>0.10529067379282533</v>
      </c>
      <c r="F32" s="52">
        <f t="shared" si="4"/>
        <v>-2.1924534190813961E-2</v>
      </c>
      <c r="H32" s="19">
        <f>H33-SUM(H7:H31)</f>
        <v>51256.214999999851</v>
      </c>
      <c r="I32" s="142">
        <f>I33-SUM(I7:I31)</f>
        <v>55464.039000000223</v>
      </c>
      <c r="J32" s="247">
        <f t="shared" si="5"/>
        <v>9.2914463145588835E-2</v>
      </c>
      <c r="K32" s="215">
        <f t="shared" si="6"/>
        <v>9.51843518586976E-2</v>
      </c>
      <c r="L32" s="52">
        <f t="shared" si="7"/>
        <v>8.2093927536404779E-2</v>
      </c>
      <c r="N32" s="27">
        <f t="shared" si="0"/>
        <v>1.8367094529258212</v>
      </c>
      <c r="O32" s="152">
        <f t="shared" si="1"/>
        <v>2.0320437585206594</v>
      </c>
      <c r="P32" s="52">
        <f t="shared" si="8"/>
        <v>0.10635013898560643</v>
      </c>
    </row>
    <row r="33" spans="1:16" ht="26.25" customHeight="1" thickBot="1" x14ac:dyDescent="0.3">
      <c r="A33" s="12" t="s">
        <v>18</v>
      </c>
      <c r="B33" s="17">
        <v>2543888.6600000006</v>
      </c>
      <c r="C33" s="145">
        <v>2592319.5300000003</v>
      </c>
      <c r="D33" s="243">
        <f>SUM(D7:D32)</f>
        <v>0.99999999999999978</v>
      </c>
      <c r="E33" s="244">
        <f>SUM(E7:E32)</f>
        <v>0.99999999999999989</v>
      </c>
      <c r="F33" s="57">
        <f t="shared" si="4"/>
        <v>1.9038124883971785E-2</v>
      </c>
      <c r="G33" s="1"/>
      <c r="H33" s="17">
        <v>551649.47699999996</v>
      </c>
      <c r="I33" s="145">
        <v>582701.23099999991</v>
      </c>
      <c r="J33" s="243">
        <f>SUM(J7:J32)</f>
        <v>0.99999999999999989</v>
      </c>
      <c r="K33" s="244">
        <f>SUM(K7:K32)</f>
        <v>1</v>
      </c>
      <c r="L33" s="57">
        <f t="shared" si="7"/>
        <v>5.6288921307179919E-2</v>
      </c>
      <c r="N33" s="29">
        <f t="shared" si="0"/>
        <v>2.1685283859868294</v>
      </c>
      <c r="O33" s="146">
        <f t="shared" si="1"/>
        <v>2.2477986384649111</v>
      </c>
      <c r="P33" s="57">
        <f t="shared" si="8"/>
        <v>3.6554860425314799E-2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F37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159</v>
      </c>
      <c r="B39" s="39">
        <v>206760.49999999994</v>
      </c>
      <c r="C39" s="147">
        <v>194178.31000000003</v>
      </c>
      <c r="D39" s="247">
        <f t="shared" ref="D39:D61" si="9">B39/$B$62</f>
        <v>0.20969731934532396</v>
      </c>
      <c r="E39" s="246">
        <f t="shared" ref="E39:E61" si="10">C39/$C$62</f>
        <v>0.19506232857184108</v>
      </c>
      <c r="F39" s="52">
        <f>(C39-B39)/B39</f>
        <v>-6.0853934866669013E-2</v>
      </c>
      <c r="H39" s="39">
        <v>33234.350999999981</v>
      </c>
      <c r="I39" s="147">
        <v>33169.040000000001</v>
      </c>
      <c r="J39" s="247">
        <f t="shared" ref="J39:J61" si="11">H39/$H$62</f>
        <v>0.16193323278870572</v>
      </c>
      <c r="K39" s="246">
        <f t="shared" ref="K39:K61" si="12">I39/$I$62</f>
        <v>0.16048845642360698</v>
      </c>
      <c r="L39" s="52">
        <f>(I39-H39)/H39</f>
        <v>-1.965165499996667E-3</v>
      </c>
      <c r="N39" s="27">
        <f t="shared" ref="N39:N62" si="13">(H39/B39)*10</f>
        <v>1.6073839538983505</v>
      </c>
      <c r="O39" s="151">
        <f t="shared" ref="O39:O62" si="14">(I39/C39)*10</f>
        <v>1.7081743063888031</v>
      </c>
      <c r="P39" s="61">
        <f t="shared" si="8"/>
        <v>6.2704590428446214E-2</v>
      </c>
    </row>
    <row r="40" spans="1:16" ht="20.100000000000001" customHeight="1" x14ac:dyDescent="0.25">
      <c r="A40" s="38" t="s">
        <v>164</v>
      </c>
      <c r="B40" s="19">
        <v>172779.68000000011</v>
      </c>
      <c r="C40" s="140">
        <v>166359.58999999994</v>
      </c>
      <c r="D40" s="247">
        <f t="shared" si="9"/>
        <v>0.17523383689506902</v>
      </c>
      <c r="E40" s="215">
        <f t="shared" si="10"/>
        <v>0.16711696072366039</v>
      </c>
      <c r="F40" s="52">
        <f t="shared" ref="F40:F62" si="15">(C40-B40)/B40</f>
        <v>-3.715766807763602E-2</v>
      </c>
      <c r="H40" s="19">
        <v>34199.364000000031</v>
      </c>
      <c r="I40" s="140">
        <v>30764.527000000009</v>
      </c>
      <c r="J40" s="247">
        <f t="shared" si="11"/>
        <v>0.16663522545807169</v>
      </c>
      <c r="K40" s="215">
        <f t="shared" si="12"/>
        <v>0.14885421618570757</v>
      </c>
      <c r="L40" s="52">
        <f t="shared" ref="L40:L62" si="16">(I40-H40)/H40</f>
        <v>-0.1004356981609371</v>
      </c>
      <c r="N40" s="27">
        <f t="shared" si="13"/>
        <v>1.9793626194932188</v>
      </c>
      <c r="O40" s="152">
        <f t="shared" si="14"/>
        <v>1.8492788422957775</v>
      </c>
      <c r="P40" s="52">
        <f t="shared" si="8"/>
        <v>-6.5720033265429106E-2</v>
      </c>
    </row>
    <row r="41" spans="1:16" ht="20.100000000000001" customHeight="1" x14ac:dyDescent="0.25">
      <c r="A41" s="38" t="s">
        <v>169</v>
      </c>
      <c r="B41" s="19">
        <v>130851.08999999992</v>
      </c>
      <c r="C41" s="140">
        <v>140498.90999999997</v>
      </c>
      <c r="D41" s="247">
        <f t="shared" si="9"/>
        <v>0.13270969458099452</v>
      </c>
      <c r="E41" s="215">
        <f t="shared" si="10"/>
        <v>0.1411385470725619</v>
      </c>
      <c r="F41" s="52">
        <f t="shared" si="15"/>
        <v>7.3731292570815093E-2</v>
      </c>
      <c r="H41" s="19">
        <v>28290.65700000001</v>
      </c>
      <c r="I41" s="140">
        <v>30347.636999999992</v>
      </c>
      <c r="J41" s="247">
        <f t="shared" si="11"/>
        <v>0.13784525371734901</v>
      </c>
      <c r="K41" s="215">
        <f t="shared" si="12"/>
        <v>0.14683709321204175</v>
      </c>
      <c r="L41" s="52">
        <f t="shared" si="16"/>
        <v>7.2708809837819618E-2</v>
      </c>
      <c r="N41" s="27">
        <f t="shared" si="13"/>
        <v>2.162049777346144</v>
      </c>
      <c r="O41" s="152">
        <f t="shared" si="14"/>
        <v>2.1599909209260053</v>
      </c>
      <c r="P41" s="52">
        <f t="shared" si="8"/>
        <v>-9.5227059141343566E-4</v>
      </c>
    </row>
    <row r="42" spans="1:16" ht="20.100000000000001" customHeight="1" x14ac:dyDescent="0.25">
      <c r="A42" s="38" t="s">
        <v>170</v>
      </c>
      <c r="B42" s="19">
        <v>113784.18999999999</v>
      </c>
      <c r="C42" s="140">
        <v>99354.48000000004</v>
      </c>
      <c r="D42" s="247">
        <f t="shared" si="9"/>
        <v>0.11540037689442142</v>
      </c>
      <c r="E42" s="215">
        <f t="shared" si="10"/>
        <v>9.9806802432488045E-2</v>
      </c>
      <c r="F42" s="52">
        <f t="shared" si="15"/>
        <v>-0.12681647599723608</v>
      </c>
      <c r="H42" s="19">
        <v>25699.24600000001</v>
      </c>
      <c r="I42" s="140">
        <v>22767.219000000008</v>
      </c>
      <c r="J42" s="247">
        <f t="shared" si="11"/>
        <v>0.12521869270178373</v>
      </c>
      <c r="K42" s="215">
        <f t="shared" si="12"/>
        <v>0.11015922783319078</v>
      </c>
      <c r="L42" s="52">
        <f t="shared" si="16"/>
        <v>-0.11409000092843194</v>
      </c>
      <c r="N42" s="27">
        <f t="shared" si="13"/>
        <v>2.2585955043490675</v>
      </c>
      <c r="O42" s="152">
        <f t="shared" si="14"/>
        <v>2.2915140817001909</v>
      </c>
      <c r="P42" s="52">
        <f t="shared" si="8"/>
        <v>1.4574799820391287E-2</v>
      </c>
    </row>
    <row r="43" spans="1:16" ht="20.100000000000001" customHeight="1" x14ac:dyDescent="0.25">
      <c r="A43" s="38" t="s">
        <v>167</v>
      </c>
      <c r="B43" s="19">
        <v>51255.609999999993</v>
      </c>
      <c r="C43" s="140">
        <v>59761.229999999989</v>
      </c>
      <c r="D43" s="247">
        <f t="shared" si="9"/>
        <v>5.198364299955447E-2</v>
      </c>
      <c r="E43" s="215">
        <f t="shared" si="10"/>
        <v>6.0033299713636204E-2</v>
      </c>
      <c r="F43" s="52">
        <f t="shared" si="15"/>
        <v>0.16594515215017433</v>
      </c>
      <c r="H43" s="19">
        <v>13607.412000000006</v>
      </c>
      <c r="I43" s="140">
        <v>16465.147999999983</v>
      </c>
      <c r="J43" s="247">
        <f t="shared" si="11"/>
        <v>6.6301647203757044E-2</v>
      </c>
      <c r="K43" s="215">
        <f t="shared" si="12"/>
        <v>7.9666646586884549E-2</v>
      </c>
      <c r="L43" s="52">
        <f t="shared" si="16"/>
        <v>0.21001318987034243</v>
      </c>
      <c r="N43" s="27">
        <f t="shared" si="13"/>
        <v>2.6548141754629411</v>
      </c>
      <c r="O43" s="152">
        <f t="shared" si="14"/>
        <v>2.7551554745442801</v>
      </c>
      <c r="P43" s="52">
        <f t="shared" si="8"/>
        <v>3.7795978343321046E-2</v>
      </c>
    </row>
    <row r="44" spans="1:16" ht="20.100000000000001" customHeight="1" x14ac:dyDescent="0.25">
      <c r="A44" s="38" t="s">
        <v>172</v>
      </c>
      <c r="B44" s="19">
        <v>73205.37</v>
      </c>
      <c r="C44" s="140">
        <v>88698.64</v>
      </c>
      <c r="D44" s="247">
        <f t="shared" si="9"/>
        <v>7.4245176669057208E-2</v>
      </c>
      <c r="E44" s="215">
        <f t="shared" si="10"/>
        <v>8.9102450523724522E-2</v>
      </c>
      <c r="F44" s="52">
        <f t="shared" si="15"/>
        <v>0.21164116785421622</v>
      </c>
      <c r="H44" s="19">
        <v>12553.389000000001</v>
      </c>
      <c r="I44" s="140">
        <v>14348.346999999983</v>
      </c>
      <c r="J44" s="247">
        <f t="shared" si="11"/>
        <v>6.1165956369184982E-2</v>
      </c>
      <c r="K44" s="215">
        <f t="shared" si="12"/>
        <v>6.9424501350062867E-2</v>
      </c>
      <c r="L44" s="52">
        <f t="shared" si="16"/>
        <v>0.14298592993493486</v>
      </c>
      <c r="N44" s="27">
        <f t="shared" si="13"/>
        <v>1.7148180522822303</v>
      </c>
      <c r="O44" s="152">
        <f t="shared" si="14"/>
        <v>1.6176512965700471</v>
      </c>
      <c r="P44" s="52">
        <f t="shared" si="8"/>
        <v>-5.6663011905470143E-2</v>
      </c>
    </row>
    <row r="45" spans="1:16" ht="20.100000000000001" customHeight="1" x14ac:dyDescent="0.25">
      <c r="A45" s="38" t="s">
        <v>166</v>
      </c>
      <c r="B45" s="19">
        <v>40161.910000000011</v>
      </c>
      <c r="C45" s="140">
        <v>54385.750000000007</v>
      </c>
      <c r="D45" s="247">
        <f t="shared" si="9"/>
        <v>4.0732368449428999E-2</v>
      </c>
      <c r="E45" s="215">
        <f t="shared" si="10"/>
        <v>5.4633347237011208E-2</v>
      </c>
      <c r="F45" s="52">
        <f t="shared" si="15"/>
        <v>0.35416243898758781</v>
      </c>
      <c r="H45" s="19">
        <v>10170.081000000006</v>
      </c>
      <c r="I45" s="140">
        <v>11852.196</v>
      </c>
      <c r="J45" s="247">
        <f t="shared" si="11"/>
        <v>4.9553370067403901E-2</v>
      </c>
      <c r="K45" s="215">
        <f t="shared" si="12"/>
        <v>5.7346870493389289E-2</v>
      </c>
      <c r="L45" s="52">
        <f t="shared" si="16"/>
        <v>0.16539838768245735</v>
      </c>
      <c r="N45" s="27">
        <f t="shared" si="13"/>
        <v>2.5322702530830838</v>
      </c>
      <c r="O45" s="152">
        <f t="shared" si="14"/>
        <v>2.1792833600713419</v>
      </c>
      <c r="P45" s="52">
        <f t="shared" si="8"/>
        <v>-0.13939542692253093</v>
      </c>
    </row>
    <row r="46" spans="1:16" ht="20.100000000000001" customHeight="1" x14ac:dyDescent="0.25">
      <c r="A46" s="38" t="s">
        <v>175</v>
      </c>
      <c r="B46" s="19">
        <v>44261.01</v>
      </c>
      <c r="C46" s="140">
        <v>41785.80999999999</v>
      </c>
      <c r="D46" s="247">
        <f t="shared" si="9"/>
        <v>4.4889691931082484E-2</v>
      </c>
      <c r="E46" s="215">
        <f t="shared" si="10"/>
        <v>4.1976044594581749E-2</v>
      </c>
      <c r="F46" s="52">
        <f t="shared" si="15"/>
        <v>-5.5922808810734581E-2</v>
      </c>
      <c r="H46" s="19">
        <v>9573.1190000000006</v>
      </c>
      <c r="I46" s="140">
        <v>9363.9090000000015</v>
      </c>
      <c r="J46" s="247">
        <f t="shared" si="11"/>
        <v>4.6644693243475185E-2</v>
      </c>
      <c r="K46" s="215">
        <f t="shared" si="12"/>
        <v>4.5307289614083542E-2</v>
      </c>
      <c r="L46" s="52">
        <f t="shared" si="16"/>
        <v>-2.1853901534076733E-2</v>
      </c>
      <c r="N46" s="27">
        <f t="shared" si="13"/>
        <v>2.1628785696485462</v>
      </c>
      <c r="O46" s="152">
        <f t="shared" si="14"/>
        <v>2.2409303541082495</v>
      </c>
      <c r="P46" s="52">
        <f t="shared" si="8"/>
        <v>3.6086993303736971E-2</v>
      </c>
    </row>
    <row r="47" spans="1:16" ht="20.100000000000001" customHeight="1" x14ac:dyDescent="0.25">
      <c r="A47" s="38" t="s">
        <v>177</v>
      </c>
      <c r="B47" s="19">
        <v>41732.020000000019</v>
      </c>
      <c r="C47" s="140">
        <v>41568.520000000011</v>
      </c>
      <c r="D47" s="247">
        <f t="shared" si="9"/>
        <v>4.2324780240256009E-2</v>
      </c>
      <c r="E47" s="215">
        <f t="shared" si="10"/>
        <v>4.1757765357444653E-2</v>
      </c>
      <c r="F47" s="52">
        <f t="shared" si="15"/>
        <v>-3.9178549229106855E-3</v>
      </c>
      <c r="H47" s="19">
        <v>9510.3840000000018</v>
      </c>
      <c r="I47" s="140">
        <v>9257.5709999999999</v>
      </c>
      <c r="J47" s="247">
        <f t="shared" si="11"/>
        <v>4.6339019112543629E-2</v>
      </c>
      <c r="K47" s="215">
        <f t="shared" si="12"/>
        <v>4.4792773020320989E-2</v>
      </c>
      <c r="L47" s="52">
        <f t="shared" si="16"/>
        <v>-2.6582838295488583E-2</v>
      </c>
      <c r="N47" s="27">
        <f t="shared" si="13"/>
        <v>2.2789177231296249</v>
      </c>
      <c r="O47" s="152">
        <f t="shared" si="14"/>
        <v>2.2270629312758783</v>
      </c>
      <c r="P47" s="52">
        <f t="shared" si="8"/>
        <v>-2.2754130755775925E-2</v>
      </c>
    </row>
    <row r="48" spans="1:16" ht="20.100000000000001" customHeight="1" x14ac:dyDescent="0.25">
      <c r="A48" s="38" t="s">
        <v>178</v>
      </c>
      <c r="B48" s="19">
        <v>17403.490000000002</v>
      </c>
      <c r="C48" s="140">
        <v>19274.560000000012</v>
      </c>
      <c r="D48" s="247">
        <f t="shared" si="9"/>
        <v>1.7650688599868705E-2</v>
      </c>
      <c r="E48" s="215">
        <f t="shared" si="10"/>
        <v>1.9362309599860392E-2</v>
      </c>
      <c r="F48" s="52">
        <f t="shared" si="15"/>
        <v>0.10751119459372864</v>
      </c>
      <c r="H48" s="19">
        <v>4966.6809999999987</v>
      </c>
      <c r="I48" s="140">
        <v>5537.5749999999989</v>
      </c>
      <c r="J48" s="247">
        <f t="shared" si="11"/>
        <v>2.4199982438659385E-2</v>
      </c>
      <c r="K48" s="215">
        <f t="shared" si="12"/>
        <v>2.6793566050749593E-2</v>
      </c>
      <c r="L48" s="52">
        <f t="shared" si="16"/>
        <v>0.114944768951338</v>
      </c>
      <c r="N48" s="27">
        <f t="shared" si="13"/>
        <v>2.8538419592851767</v>
      </c>
      <c r="O48" s="152">
        <f t="shared" si="14"/>
        <v>2.8729968414324345</v>
      </c>
      <c r="P48" s="52">
        <f t="shared" si="8"/>
        <v>6.7119631782467971E-3</v>
      </c>
    </row>
    <row r="49" spans="1:16" ht="20.100000000000001" customHeight="1" x14ac:dyDescent="0.25">
      <c r="A49" s="38" t="s">
        <v>171</v>
      </c>
      <c r="B49" s="19">
        <v>18150.620000000006</v>
      </c>
      <c r="C49" s="140">
        <v>21760.720000000008</v>
      </c>
      <c r="D49" s="247">
        <f t="shared" si="9"/>
        <v>1.8408430809828891E-2</v>
      </c>
      <c r="E49" s="215">
        <f t="shared" si="10"/>
        <v>2.1859788122575764E-2</v>
      </c>
      <c r="F49" s="52">
        <f t="shared" si="15"/>
        <v>0.19889678699680788</v>
      </c>
      <c r="H49" s="19">
        <v>5562.7240000000002</v>
      </c>
      <c r="I49" s="140">
        <v>5535.0560000000023</v>
      </c>
      <c r="J49" s="247">
        <f t="shared" si="11"/>
        <v>2.7104181466679485E-2</v>
      </c>
      <c r="K49" s="215">
        <f t="shared" si="12"/>
        <v>2.6781377864967596E-2</v>
      </c>
      <c r="L49" s="52">
        <f t="shared" si="16"/>
        <v>-4.9738221777671952E-3</v>
      </c>
      <c r="N49" s="27">
        <f t="shared" si="13"/>
        <v>3.0647570165647227</v>
      </c>
      <c r="O49" s="152">
        <f t="shared" si="14"/>
        <v>2.5435996603053579</v>
      </c>
      <c r="P49" s="52">
        <f t="shared" si="8"/>
        <v>-0.17004850741594144</v>
      </c>
    </row>
    <row r="50" spans="1:16" ht="20.100000000000001" customHeight="1" x14ac:dyDescent="0.25">
      <c r="A50" s="38" t="s">
        <v>182</v>
      </c>
      <c r="B50" s="19">
        <v>16378.529999999992</v>
      </c>
      <c r="C50" s="140">
        <v>15179.120000000004</v>
      </c>
      <c r="D50" s="247">
        <f t="shared" si="9"/>
        <v>1.6611170101721404E-2</v>
      </c>
      <c r="E50" s="215">
        <f t="shared" si="10"/>
        <v>1.5248224649145442E-2</v>
      </c>
      <c r="F50" s="52">
        <f t="shared" si="15"/>
        <v>-7.3230625703282759E-2</v>
      </c>
      <c r="H50" s="19">
        <v>4313.4390000000021</v>
      </c>
      <c r="I50" s="140">
        <v>4273.5130000000008</v>
      </c>
      <c r="J50" s="247">
        <f t="shared" si="11"/>
        <v>2.1017083249403087E-2</v>
      </c>
      <c r="K50" s="215">
        <f t="shared" si="12"/>
        <v>2.0677399914987533E-2</v>
      </c>
      <c r="L50" s="52">
        <f t="shared" si="16"/>
        <v>-9.2561874643413925E-3</v>
      </c>
      <c r="N50" s="27">
        <f t="shared" si="13"/>
        <v>2.6335934909909526</v>
      </c>
      <c r="O50" s="152">
        <f t="shared" si="14"/>
        <v>2.8153891661703705</v>
      </c>
      <c r="P50" s="52">
        <f t="shared" si="8"/>
        <v>6.9029512641684457E-2</v>
      </c>
    </row>
    <row r="51" spans="1:16" ht="20.100000000000001" customHeight="1" x14ac:dyDescent="0.25">
      <c r="A51" s="38" t="s">
        <v>183</v>
      </c>
      <c r="B51" s="19">
        <v>11554.09</v>
      </c>
      <c r="C51" s="140">
        <v>17082.400000000005</v>
      </c>
      <c r="D51" s="247">
        <f t="shared" si="9"/>
        <v>1.1718203914551448E-2</v>
      </c>
      <c r="E51" s="215">
        <f t="shared" si="10"/>
        <v>1.7160169545175352E-2</v>
      </c>
      <c r="F51" s="52">
        <f t="shared" si="15"/>
        <v>0.47847212545514228</v>
      </c>
      <c r="H51" s="19">
        <v>2704.6750000000002</v>
      </c>
      <c r="I51" s="140">
        <v>3938.8770000000004</v>
      </c>
      <c r="J51" s="247">
        <f t="shared" si="11"/>
        <v>1.3178435962019928E-2</v>
      </c>
      <c r="K51" s="215">
        <f t="shared" si="12"/>
        <v>1.9058263060144274E-2</v>
      </c>
      <c r="L51" s="52">
        <f t="shared" si="16"/>
        <v>0.45632173921081098</v>
      </c>
      <c r="N51" s="27">
        <f t="shared" si="13"/>
        <v>2.3408810213526121</v>
      </c>
      <c r="O51" s="152">
        <f t="shared" si="14"/>
        <v>2.3058100735259677</v>
      </c>
      <c r="P51" s="52">
        <f t="shared" si="8"/>
        <v>-1.4981943766787293E-2</v>
      </c>
    </row>
    <row r="52" spans="1:16" ht="20.100000000000001" customHeight="1" x14ac:dyDescent="0.25">
      <c r="A52" s="38" t="s">
        <v>185</v>
      </c>
      <c r="B52" s="19">
        <v>5864.1400000000012</v>
      </c>
      <c r="C52" s="140">
        <v>7729.2099999999991</v>
      </c>
      <c r="D52" s="247">
        <f t="shared" si="9"/>
        <v>5.94743405179272E-3</v>
      </c>
      <c r="E52" s="215">
        <f t="shared" si="10"/>
        <v>7.7643980968871316E-3</v>
      </c>
      <c r="F52" s="52">
        <f t="shared" si="15"/>
        <v>0.31804663599436533</v>
      </c>
      <c r="H52" s="19">
        <v>1674.9779999999998</v>
      </c>
      <c r="I52" s="140">
        <v>2250.8459999999995</v>
      </c>
      <c r="J52" s="247">
        <f t="shared" si="11"/>
        <v>8.1612727262211585E-3</v>
      </c>
      <c r="K52" s="215">
        <f t="shared" si="12"/>
        <v>1.0890722197182975E-2</v>
      </c>
      <c r="L52" s="52">
        <f t="shared" si="16"/>
        <v>0.34380630670969992</v>
      </c>
      <c r="N52" s="27">
        <f t="shared" ref="N52" si="17">(H52/B52)*10</f>
        <v>2.8563062955522884</v>
      </c>
      <c r="O52" s="152">
        <f t="shared" ref="O52" si="18">(I52/C52)*10</f>
        <v>2.9121294414306247</v>
      </c>
      <c r="P52" s="52">
        <f t="shared" ref="P52" si="19">(O52-N52)/N52</f>
        <v>1.9543823421620275E-2</v>
      </c>
    </row>
    <row r="53" spans="1:16" ht="20.100000000000001" customHeight="1" x14ac:dyDescent="0.25">
      <c r="A53" s="38" t="s">
        <v>188</v>
      </c>
      <c r="B53" s="19">
        <v>16824.760000000006</v>
      </c>
      <c r="C53" s="140">
        <v>8381.32</v>
      </c>
      <c r="D53" s="247">
        <f t="shared" si="9"/>
        <v>1.7063738337972846E-2</v>
      </c>
      <c r="E53" s="215">
        <f t="shared" si="10"/>
        <v>8.4194769009254579E-3</v>
      </c>
      <c r="F53" s="52">
        <f t="shared" si="15"/>
        <v>-0.50184608874064196</v>
      </c>
      <c r="H53" s="19">
        <v>2569.9470000000006</v>
      </c>
      <c r="I53" s="140">
        <v>1680.7989999999993</v>
      </c>
      <c r="J53" s="247">
        <f t="shared" si="11"/>
        <v>1.2521978413408351E-2</v>
      </c>
      <c r="K53" s="215">
        <f t="shared" si="12"/>
        <v>8.1325488186677116E-3</v>
      </c>
      <c r="L53" s="52">
        <f t="shared" si="16"/>
        <v>-0.34597911941374709</v>
      </c>
      <c r="N53" s="27">
        <f t="shared" ref="N53" si="20">(H53/B53)*10</f>
        <v>1.5274791438332551</v>
      </c>
      <c r="O53" s="152">
        <f t="shared" ref="O53" si="21">(I53/C53)*10</f>
        <v>2.0054108422062389</v>
      </c>
      <c r="P53" s="52">
        <f t="shared" ref="P53" si="22">(O53-N53)/N53</f>
        <v>0.31288918104217106</v>
      </c>
    </row>
    <row r="54" spans="1:16" ht="20.100000000000001" customHeight="1" x14ac:dyDescent="0.25">
      <c r="A54" s="38" t="s">
        <v>187</v>
      </c>
      <c r="B54" s="19">
        <v>9688.83</v>
      </c>
      <c r="C54" s="140">
        <v>5899.7199999999975</v>
      </c>
      <c r="D54" s="247">
        <f t="shared" si="9"/>
        <v>9.8264498228266793E-3</v>
      </c>
      <c r="E54" s="215">
        <f t="shared" si="10"/>
        <v>5.9265791381223863E-3</v>
      </c>
      <c r="F54" s="52">
        <f t="shared" si="15"/>
        <v>-0.39108024395102425</v>
      </c>
      <c r="H54" s="19">
        <v>2154.8150000000019</v>
      </c>
      <c r="I54" s="140">
        <v>1379.651000000001</v>
      </c>
      <c r="J54" s="247">
        <f t="shared" si="11"/>
        <v>1.0499262013920339E-2</v>
      </c>
      <c r="K54" s="215">
        <f t="shared" si="12"/>
        <v>6.6754437087502673E-3</v>
      </c>
      <c r="L54" s="52">
        <f t="shared" si="16"/>
        <v>-0.35973575457753926</v>
      </c>
      <c r="N54" s="27">
        <f t="shared" ref="N54" si="23">(H54/B54)*10</f>
        <v>2.2240198248911396</v>
      </c>
      <c r="O54" s="152">
        <f t="shared" ref="O54" si="24">(I54/C54)*10</f>
        <v>2.3385025052036394</v>
      </c>
      <c r="P54" s="52">
        <f t="shared" ref="P54" si="25">(O54-N54)/N54</f>
        <v>5.1475566463578405E-2</v>
      </c>
    </row>
    <row r="55" spans="1:16" ht="20.100000000000001" customHeight="1" x14ac:dyDescent="0.25">
      <c r="A55" s="38" t="s">
        <v>189</v>
      </c>
      <c r="B55" s="19">
        <v>4830.7700000000004</v>
      </c>
      <c r="C55" s="140">
        <v>3512.1999999999994</v>
      </c>
      <c r="D55" s="247">
        <f t="shared" si="9"/>
        <v>4.8993860982818821E-3</v>
      </c>
      <c r="E55" s="215">
        <f t="shared" si="10"/>
        <v>3.5281896850890299E-3</v>
      </c>
      <c r="F55" s="52">
        <f t="shared" si="15"/>
        <v>-0.27295234507128285</v>
      </c>
      <c r="H55" s="19">
        <v>1411.2559999999996</v>
      </c>
      <c r="I55" s="140">
        <v>973.17600000000016</v>
      </c>
      <c r="J55" s="247">
        <f t="shared" si="11"/>
        <v>6.8762963468869233E-3</v>
      </c>
      <c r="K55" s="215">
        <f t="shared" si="12"/>
        <v>4.7087137302888526E-3</v>
      </c>
      <c r="L55" s="52">
        <f t="shared" si="16"/>
        <v>-0.31041852080699717</v>
      </c>
      <c r="N55" s="27">
        <f t="shared" ref="N55:N56" si="26">(H55/B55)*10</f>
        <v>2.9213893437278102</v>
      </c>
      <c r="O55" s="152">
        <f t="shared" ref="O55:O56" si="27">(I55/C55)*10</f>
        <v>2.7708444849382161</v>
      </c>
      <c r="P55" s="52">
        <f t="shared" ref="P55:P56" si="28">(O55-N55)/N55</f>
        <v>-5.153193945641385E-2</v>
      </c>
    </row>
    <row r="56" spans="1:16" ht="20.100000000000001" customHeight="1" x14ac:dyDescent="0.25">
      <c r="A56" s="38" t="s">
        <v>184</v>
      </c>
      <c r="B56" s="19">
        <v>2612.2099999999987</v>
      </c>
      <c r="C56" s="140">
        <v>2257.91</v>
      </c>
      <c r="D56" s="247">
        <f t="shared" si="9"/>
        <v>2.6493137449708653E-3</v>
      </c>
      <c r="E56" s="215">
        <f t="shared" si="10"/>
        <v>2.2681893889469201E-3</v>
      </c>
      <c r="F56" s="52">
        <f t="shared" si="15"/>
        <v>-0.13563228071249975</v>
      </c>
      <c r="H56" s="19">
        <v>933.81399999999985</v>
      </c>
      <c r="I56" s="140">
        <v>822.08399999999995</v>
      </c>
      <c r="J56" s="247">
        <f t="shared" si="11"/>
        <v>4.5499766143576115E-3</v>
      </c>
      <c r="K56" s="215">
        <f t="shared" si="12"/>
        <v>3.9776548314495843E-3</v>
      </c>
      <c r="L56" s="52">
        <f t="shared" si="16"/>
        <v>-0.11964909500178827</v>
      </c>
      <c r="N56" s="27">
        <f t="shared" si="26"/>
        <v>3.5748044759035462</v>
      </c>
      <c r="O56" s="152">
        <f t="shared" si="27"/>
        <v>3.6409068563405982</v>
      </c>
      <c r="P56" s="52">
        <f t="shared" si="28"/>
        <v>1.8491187667080539E-2</v>
      </c>
    </row>
    <row r="57" spans="1:16" ht="20.100000000000001" customHeight="1" x14ac:dyDescent="0.25">
      <c r="A57" s="38" t="s">
        <v>190</v>
      </c>
      <c r="B57" s="19">
        <v>3189.79</v>
      </c>
      <c r="C57" s="140">
        <v>3408.67</v>
      </c>
      <c r="D57" s="247">
        <f t="shared" si="9"/>
        <v>3.2350976723045316E-3</v>
      </c>
      <c r="E57" s="215">
        <f t="shared" si="10"/>
        <v>3.4241883531326307E-3</v>
      </c>
      <c r="F57" s="52">
        <f t="shared" si="15"/>
        <v>6.8618937296812677E-2</v>
      </c>
      <c r="H57" s="19">
        <v>686.48699999999974</v>
      </c>
      <c r="I57" s="140">
        <v>700.06399999999974</v>
      </c>
      <c r="J57" s="247">
        <f t="shared" si="11"/>
        <v>3.3448843089314501E-3</v>
      </c>
      <c r="K57" s="215">
        <f t="shared" si="12"/>
        <v>3.3872608540294188E-3</v>
      </c>
      <c r="L57" s="52">
        <f t="shared" si="16"/>
        <v>1.9777504890842804E-2</v>
      </c>
      <c r="N57" s="27">
        <f t="shared" si="13"/>
        <v>2.1521385420356816</v>
      </c>
      <c r="O57" s="152">
        <f t="shared" si="14"/>
        <v>2.0537746393754741</v>
      </c>
      <c r="P57" s="52">
        <f t="shared" si="8"/>
        <v>-4.5705190785332174E-2</v>
      </c>
    </row>
    <row r="58" spans="1:16" ht="20.100000000000001" customHeight="1" x14ac:dyDescent="0.25">
      <c r="A58" s="38" t="s">
        <v>186</v>
      </c>
      <c r="B58" s="19">
        <v>2564.37</v>
      </c>
      <c r="C58" s="140">
        <v>2476.7300000000005</v>
      </c>
      <c r="D58" s="247">
        <f t="shared" si="9"/>
        <v>2.6007942271834734E-3</v>
      </c>
      <c r="E58" s="215">
        <f t="shared" si="10"/>
        <v>2.4880055915809341E-3</v>
      </c>
      <c r="F58" s="52">
        <f t="shared" si="15"/>
        <v>-3.4176035439503434E-2</v>
      </c>
      <c r="H58" s="19">
        <v>717.9860000000001</v>
      </c>
      <c r="I58" s="140">
        <v>617.55200000000002</v>
      </c>
      <c r="J58" s="247">
        <f t="shared" si="11"/>
        <v>3.4983621036268095E-3</v>
      </c>
      <c r="K58" s="215">
        <f t="shared" si="12"/>
        <v>2.9880264017683763E-3</v>
      </c>
      <c r="L58" s="52">
        <f t="shared" si="16"/>
        <v>-0.13988295036393478</v>
      </c>
      <c r="N58" s="27">
        <f t="shared" si="13"/>
        <v>2.7998533752929573</v>
      </c>
      <c r="O58" s="152">
        <f t="shared" si="14"/>
        <v>2.4934167228563462</v>
      </c>
      <c r="P58" s="52">
        <f t="shared" si="8"/>
        <v>-0.10944739290304718</v>
      </c>
    </row>
    <row r="59" spans="1:16" ht="20.100000000000001" customHeight="1" x14ac:dyDescent="0.25">
      <c r="A59" s="38" t="s">
        <v>192</v>
      </c>
      <c r="B59" s="19">
        <v>237.93</v>
      </c>
      <c r="C59" s="140">
        <v>417.54999999999973</v>
      </c>
      <c r="D59" s="247">
        <f t="shared" si="9"/>
        <v>2.4130954989871347E-4</v>
      </c>
      <c r="E59" s="215">
        <f t="shared" si="10"/>
        <v>4.1945094328595291E-4</v>
      </c>
      <c r="F59" s="52">
        <f>(C59-B59)/B59</f>
        <v>0.75492791997646247</v>
      </c>
      <c r="H59" s="19">
        <v>145.66899999999995</v>
      </c>
      <c r="I59" s="140">
        <v>123.07200000000003</v>
      </c>
      <c r="J59" s="247">
        <f t="shared" si="11"/>
        <v>7.0976719500549237E-4</v>
      </c>
      <c r="K59" s="215">
        <f t="shared" si="12"/>
        <v>5.954840812084451E-4</v>
      </c>
      <c r="L59" s="52">
        <f>(I59-H59)/H59</f>
        <v>-0.15512566160267408</v>
      </c>
      <c r="N59" s="27">
        <f t="shared" si="13"/>
        <v>6.1223469087546736</v>
      </c>
      <c r="O59" s="152">
        <f t="shared" si="14"/>
        <v>2.9474793437911657</v>
      </c>
      <c r="P59" s="52">
        <f>(O59-N59)/N59</f>
        <v>-0.51857034765926013</v>
      </c>
    </row>
    <row r="60" spans="1:16" ht="20.100000000000001" customHeight="1" x14ac:dyDescent="0.25">
      <c r="A60" s="38" t="s">
        <v>213</v>
      </c>
      <c r="B60" s="19">
        <v>335.49999999999983</v>
      </c>
      <c r="C60" s="140">
        <v>342.72000000000008</v>
      </c>
      <c r="D60" s="247">
        <f t="shared" si="9"/>
        <v>3.4026543097137108E-4</v>
      </c>
      <c r="E60" s="215">
        <f t="shared" si="10"/>
        <v>3.4428027130394419E-4</v>
      </c>
      <c r="F60" s="52">
        <f>(C60-B60)/B60</f>
        <v>2.1520119225038027E-2</v>
      </c>
      <c r="H60" s="19">
        <v>117.84900000000002</v>
      </c>
      <c r="I60" s="140">
        <v>112.91300000000001</v>
      </c>
      <c r="J60" s="247">
        <f t="shared" si="11"/>
        <v>5.7421520134141315E-4</v>
      </c>
      <c r="K60" s="215">
        <f t="shared" si="12"/>
        <v>5.4632974243929691E-4</v>
      </c>
      <c r="L60" s="52">
        <f>(I60-H60)/H60</f>
        <v>-4.1884105932167487E-2</v>
      </c>
      <c r="N60" s="27">
        <f t="shared" si="13"/>
        <v>3.5126378539493319</v>
      </c>
      <c r="O60" s="152">
        <f t="shared" si="14"/>
        <v>3.2946136788048546</v>
      </c>
      <c r="P60" s="52">
        <f>(O60-N60)/N60</f>
        <v>-6.2068503560464748E-2</v>
      </c>
    </row>
    <row r="61" spans="1:16" ht="20.100000000000001" customHeight="1" thickBot="1" x14ac:dyDescent="0.3">
      <c r="A61" s="8" t="s">
        <v>17</v>
      </c>
      <c r="B61" s="19">
        <f>B62-SUM(B39:B60)</f>
        <v>1568.5500000000466</v>
      </c>
      <c r="C61" s="140">
        <f>C62-SUM(C39:C60)</f>
        <v>1153.949999999837</v>
      </c>
      <c r="D61" s="247">
        <f t="shared" si="9"/>
        <v>1.5908296326383317E-3</v>
      </c>
      <c r="E61" s="215">
        <f t="shared" si="10"/>
        <v>1.1592034870189373E-3</v>
      </c>
      <c r="F61" s="52">
        <f t="shared" si="15"/>
        <v>-0.26432055082732286</v>
      </c>
      <c r="H61" s="19">
        <f>H62-SUM(H39:H60)</f>
        <v>436.57800000000861</v>
      </c>
      <c r="I61" s="140">
        <f>I62-SUM(I39:I60)</f>
        <v>394.77799999993294</v>
      </c>
      <c r="J61" s="247">
        <f t="shared" si="11"/>
        <v>2.1272112972637561E-3</v>
      </c>
      <c r="K61" s="215">
        <f t="shared" si="12"/>
        <v>1.9101340240775119E-3</v>
      </c>
      <c r="L61" s="52">
        <f t="shared" si="16"/>
        <v>-9.5744632116311054E-2</v>
      </c>
      <c r="N61" s="27">
        <f t="shared" si="13"/>
        <v>2.7833221765324385</v>
      </c>
      <c r="O61" s="152">
        <f t="shared" si="14"/>
        <v>3.4211014342041568</v>
      </c>
      <c r="P61" s="52">
        <f t="shared" si="8"/>
        <v>0.22914316676996635</v>
      </c>
    </row>
    <row r="62" spans="1:16" ht="26.25" customHeight="1" thickBot="1" x14ac:dyDescent="0.3">
      <c r="A62" s="12" t="s">
        <v>18</v>
      </c>
      <c r="B62" s="17">
        <v>985994.96000000008</v>
      </c>
      <c r="C62" s="145">
        <v>995468.01999999979</v>
      </c>
      <c r="D62" s="253">
        <f>SUM(D39:D61)</f>
        <v>1</v>
      </c>
      <c r="E62" s="254">
        <f>SUM(E39:E61)</f>
        <v>1</v>
      </c>
      <c r="F62" s="57">
        <f t="shared" si="15"/>
        <v>9.6076150328392208E-3</v>
      </c>
      <c r="G62" s="1"/>
      <c r="H62" s="17">
        <v>205234.90100000004</v>
      </c>
      <c r="I62" s="145">
        <v>206675.54999999996</v>
      </c>
      <c r="J62" s="253">
        <f>SUM(J39:J61)</f>
        <v>1.0000000000000002</v>
      </c>
      <c r="K62" s="254">
        <f>SUM(K39:K61)</f>
        <v>0.99999999999999978</v>
      </c>
      <c r="L62" s="57">
        <f t="shared" si="16"/>
        <v>7.0195127289774039E-3</v>
      </c>
      <c r="M62" s="1"/>
      <c r="N62" s="29">
        <f t="shared" si="13"/>
        <v>2.0815005078727786</v>
      </c>
      <c r="O62" s="146">
        <f t="shared" si="14"/>
        <v>2.076164636609823</v>
      </c>
      <c r="P62" s="57">
        <f t="shared" si="8"/>
        <v>-2.5634734379232629E-3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F66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 t="s">
        <v>23</v>
      </c>
    </row>
    <row r="68" spans="1:16" ht="20.100000000000001" customHeight="1" x14ac:dyDescent="0.25">
      <c r="A68" s="38" t="s">
        <v>162</v>
      </c>
      <c r="B68" s="39">
        <v>255759.98000000007</v>
      </c>
      <c r="C68" s="147">
        <v>227343.39000000007</v>
      </c>
      <c r="D68" s="247">
        <f>B68/$B$96</f>
        <v>0.164170366694467</v>
      </c>
      <c r="E68" s="246">
        <f>C68/$C$96</f>
        <v>0.14236977488282565</v>
      </c>
      <c r="F68" s="61">
        <f t="shared" ref="F68:F80" si="29">(C68-B68)/B68</f>
        <v>-0.11110647568865148</v>
      </c>
      <c r="H68" s="19">
        <v>67638.26400000001</v>
      </c>
      <c r="I68" s="147">
        <v>64881.894999999982</v>
      </c>
      <c r="J68" s="245">
        <f>H68/$H$96</f>
        <v>0.19525236143643104</v>
      </c>
      <c r="K68" s="246">
        <f>I68/$I$96</f>
        <v>0.17254644636891178</v>
      </c>
      <c r="L68" s="61">
        <f t="shared" ref="L68:L80" si="30">(I68-H68)/H68</f>
        <v>-4.0751622483983729E-2</v>
      </c>
      <c r="N68" s="41">
        <f t="shared" ref="N68:N96" si="31">(H68/B68)*10</f>
        <v>2.6445992058648109</v>
      </c>
      <c r="O68" s="149">
        <f t="shared" ref="O68:O96" si="32">(I68/C68)*10</f>
        <v>2.8539160518368254</v>
      </c>
      <c r="P68" s="61">
        <f t="shared" si="8"/>
        <v>7.914879710612549E-2</v>
      </c>
    </row>
    <row r="69" spans="1:16" ht="20.100000000000001" customHeight="1" x14ac:dyDescent="0.25">
      <c r="A69" s="38" t="s">
        <v>160</v>
      </c>
      <c r="B69" s="19">
        <v>229036.98</v>
      </c>
      <c r="C69" s="140">
        <v>207491.75999999989</v>
      </c>
      <c r="D69" s="247">
        <f t="shared" ref="D69:D95" si="33">B69/$B$96</f>
        <v>0.14701707825123109</v>
      </c>
      <c r="E69" s="215">
        <f t="shared" ref="E69:E95" si="34">C69/$C$96</f>
        <v>0.12993804289291747</v>
      </c>
      <c r="F69" s="52">
        <f t="shared" si="29"/>
        <v>-9.4068739467312729E-2</v>
      </c>
      <c r="H69" s="19">
        <v>61836.985000000008</v>
      </c>
      <c r="I69" s="140">
        <v>63480.574999999997</v>
      </c>
      <c r="J69" s="214">
        <f t="shared" ref="J69:J96" si="35">H69/$H$96</f>
        <v>0.17850572488612607</v>
      </c>
      <c r="K69" s="215">
        <f t="shared" ref="K69:K96" si="36">I69/$I$96</f>
        <v>0.16881978600817968</v>
      </c>
      <c r="L69" s="52">
        <f t="shared" si="30"/>
        <v>2.6579400661270743E-2</v>
      </c>
      <c r="N69" s="40">
        <f t="shared" si="31"/>
        <v>2.6998690342494043</v>
      </c>
      <c r="O69" s="143">
        <f t="shared" si="32"/>
        <v>3.0594263116761855</v>
      </c>
      <c r="P69" s="52">
        <f t="shared" si="8"/>
        <v>0.13317582181416532</v>
      </c>
    </row>
    <row r="70" spans="1:16" ht="20.100000000000001" customHeight="1" x14ac:dyDescent="0.25">
      <c r="A70" s="38" t="s">
        <v>165</v>
      </c>
      <c r="B70" s="19">
        <v>198980.71000000005</v>
      </c>
      <c r="C70" s="140">
        <v>333781.2199999998</v>
      </c>
      <c r="D70" s="247">
        <f t="shared" si="33"/>
        <v>0.12772418939751792</v>
      </c>
      <c r="E70" s="215">
        <f t="shared" si="34"/>
        <v>0.20902458237961022</v>
      </c>
      <c r="F70" s="52">
        <f t="shared" si="29"/>
        <v>0.67745516638270975</v>
      </c>
      <c r="H70" s="19">
        <v>22929.469000000012</v>
      </c>
      <c r="I70" s="140">
        <v>46769.887999999941</v>
      </c>
      <c r="J70" s="214">
        <f t="shared" si="35"/>
        <v>6.6190831993166513E-2</v>
      </c>
      <c r="K70" s="215">
        <f t="shared" si="36"/>
        <v>0.12437950481366185</v>
      </c>
      <c r="L70" s="52">
        <f t="shared" si="30"/>
        <v>1.0397283513194273</v>
      </c>
      <c r="N70" s="40">
        <f t="shared" si="31"/>
        <v>1.1523463254302393</v>
      </c>
      <c r="O70" s="143">
        <f t="shared" si="32"/>
        <v>1.4012138849513454</v>
      </c>
      <c r="P70" s="52">
        <f t="shared" si="8"/>
        <v>0.21596594186056786</v>
      </c>
    </row>
    <row r="71" spans="1:16" ht="20.100000000000001" customHeight="1" x14ac:dyDescent="0.25">
      <c r="A71" s="38" t="s">
        <v>161</v>
      </c>
      <c r="B71" s="19">
        <v>177252.67999999991</v>
      </c>
      <c r="C71" s="140">
        <v>170243.62999999992</v>
      </c>
      <c r="D71" s="247">
        <f t="shared" si="33"/>
        <v>0.11377713383140316</v>
      </c>
      <c r="E71" s="215">
        <f t="shared" si="34"/>
        <v>0.10661206062923159</v>
      </c>
      <c r="F71" s="52">
        <f t="shared" si="29"/>
        <v>-3.9542702541930493E-2</v>
      </c>
      <c r="H71" s="19">
        <v>42601.277000000016</v>
      </c>
      <c r="I71" s="140">
        <v>44055.879999999954</v>
      </c>
      <c r="J71" s="214">
        <f t="shared" si="35"/>
        <v>0.12297772654924317</v>
      </c>
      <c r="K71" s="215">
        <f t="shared" si="36"/>
        <v>0.11716189139751862</v>
      </c>
      <c r="L71" s="52">
        <f t="shared" si="30"/>
        <v>3.4144586792549357E-2</v>
      </c>
      <c r="N71" s="40">
        <f t="shared" si="31"/>
        <v>2.4034207550486704</v>
      </c>
      <c r="O71" s="143">
        <f t="shared" si="32"/>
        <v>2.5878137114440039</v>
      </c>
      <c r="P71" s="52">
        <f t="shared" si="8"/>
        <v>7.6721046869548004E-2</v>
      </c>
    </row>
    <row r="72" spans="1:16" ht="20.100000000000001" customHeight="1" x14ac:dyDescent="0.25">
      <c r="A72" s="38" t="s">
        <v>163</v>
      </c>
      <c r="B72" s="19">
        <v>114702.86000000004</v>
      </c>
      <c r="C72" s="140">
        <v>107288.8700000001</v>
      </c>
      <c r="D72" s="247">
        <f t="shared" si="33"/>
        <v>7.3626884812487525E-2</v>
      </c>
      <c r="E72" s="215">
        <f t="shared" si="34"/>
        <v>6.7187756236646051E-2</v>
      </c>
      <c r="F72" s="52">
        <f t="shared" si="29"/>
        <v>-6.4636487703967835E-2</v>
      </c>
      <c r="H72" s="19">
        <v>37507.265000000014</v>
      </c>
      <c r="I72" s="140">
        <v>38266.623000000007</v>
      </c>
      <c r="J72" s="214">
        <f t="shared" si="35"/>
        <v>0.10827276794496088</v>
      </c>
      <c r="K72" s="215">
        <f t="shared" si="36"/>
        <v>0.10176598283987957</v>
      </c>
      <c r="L72" s="52">
        <f t="shared" si="30"/>
        <v>2.0245624414363259E-2</v>
      </c>
      <c r="N72" s="40">
        <f t="shared" si="31"/>
        <v>3.2699502872029518</v>
      </c>
      <c r="O72" s="143">
        <f t="shared" si="32"/>
        <v>3.5666908412773823</v>
      </c>
      <c r="P72" s="52">
        <f t="shared" ref="P72:P80" si="37">(O72-N72)/N72</f>
        <v>9.0747726421326225E-2</v>
      </c>
    </row>
    <row r="73" spans="1:16" ht="20.100000000000001" customHeight="1" x14ac:dyDescent="0.25">
      <c r="A73" s="38" t="s">
        <v>168</v>
      </c>
      <c r="B73" s="19">
        <v>95111.87999999999</v>
      </c>
      <c r="C73" s="140">
        <v>84779.780000000013</v>
      </c>
      <c r="D73" s="247">
        <f t="shared" si="33"/>
        <v>6.1051585226899595E-2</v>
      </c>
      <c r="E73" s="215">
        <f t="shared" si="34"/>
        <v>5.3091836948571419E-2</v>
      </c>
      <c r="F73" s="52">
        <f t="shared" si="29"/>
        <v>-0.10863101433806142</v>
      </c>
      <c r="H73" s="19">
        <v>29098.367999999973</v>
      </c>
      <c r="I73" s="140">
        <v>27643.283000000007</v>
      </c>
      <c r="J73" s="214">
        <f t="shared" si="35"/>
        <v>8.3998682549662612E-2</v>
      </c>
      <c r="K73" s="215">
        <f t="shared" si="36"/>
        <v>7.3514348611737571E-2</v>
      </c>
      <c r="L73" s="52">
        <f t="shared" si="30"/>
        <v>-5.0005725407004535E-2</v>
      </c>
      <c r="N73" s="40">
        <f t="shared" si="31"/>
        <v>3.0593831180710525</v>
      </c>
      <c r="O73" s="143">
        <f t="shared" si="32"/>
        <v>3.2605985766889227</v>
      </c>
      <c r="P73" s="52">
        <f t="shared" si="37"/>
        <v>6.5769944741257858E-2</v>
      </c>
    </row>
    <row r="74" spans="1:16" ht="20.100000000000001" customHeight="1" x14ac:dyDescent="0.25">
      <c r="A74" s="38" t="s">
        <v>173</v>
      </c>
      <c r="B74" s="19">
        <v>48849.189999999995</v>
      </c>
      <c r="C74" s="140">
        <v>36658.820000000007</v>
      </c>
      <c r="D74" s="247">
        <f t="shared" si="33"/>
        <v>3.1355919855122323E-2</v>
      </c>
      <c r="E74" s="215">
        <f t="shared" si="34"/>
        <v>2.2956937304709081E-2</v>
      </c>
      <c r="F74" s="52">
        <f t="shared" si="29"/>
        <v>-0.24955111845252684</v>
      </c>
      <c r="H74" s="19">
        <v>11973.679999999993</v>
      </c>
      <c r="I74" s="140">
        <v>9706.1810000000023</v>
      </c>
      <c r="J74" s="214">
        <f t="shared" si="35"/>
        <v>3.4564596381186898E-2</v>
      </c>
      <c r="K74" s="215">
        <f t="shared" si="36"/>
        <v>2.5812548159443421E-2</v>
      </c>
      <c r="L74" s="52">
        <f t="shared" si="30"/>
        <v>-0.18937360945005979</v>
      </c>
      <c r="N74" s="40">
        <f t="shared" si="31"/>
        <v>2.4511522094839227</v>
      </c>
      <c r="O74" s="143">
        <f t="shared" si="32"/>
        <v>2.6477068820000209</v>
      </c>
      <c r="P74" s="52">
        <f t="shared" si="37"/>
        <v>8.0188685041914162E-2</v>
      </c>
    </row>
    <row r="75" spans="1:16" ht="20.100000000000001" customHeight="1" x14ac:dyDescent="0.25">
      <c r="A75" s="38" t="s">
        <v>176</v>
      </c>
      <c r="B75" s="19">
        <v>40908.560000000005</v>
      </c>
      <c r="C75" s="140">
        <v>44394.430000000008</v>
      </c>
      <c r="D75" s="247">
        <f t="shared" si="33"/>
        <v>2.6258890449329109E-2</v>
      </c>
      <c r="E75" s="215">
        <f t="shared" si="34"/>
        <v>2.7801226176628054E-2</v>
      </c>
      <c r="F75" s="52">
        <f t="shared" si="29"/>
        <v>8.5211261408370334E-2</v>
      </c>
      <c r="H75" s="19">
        <v>8243.4390000000003</v>
      </c>
      <c r="I75" s="140">
        <v>9527.3669999999947</v>
      </c>
      <c r="J75" s="214">
        <f t="shared" si="35"/>
        <v>2.3796455377789877E-2</v>
      </c>
      <c r="K75" s="215">
        <f t="shared" si="36"/>
        <v>2.5337011489914702E-2</v>
      </c>
      <c r="L75" s="52">
        <f t="shared" si="30"/>
        <v>0.15575150128483931</v>
      </c>
      <c r="N75" s="40">
        <f t="shared" si="31"/>
        <v>2.0150890180441454</v>
      </c>
      <c r="O75" s="143">
        <f t="shared" si="32"/>
        <v>2.1460726041532672</v>
      </c>
      <c r="P75" s="52">
        <f t="shared" si="37"/>
        <v>6.5001389485142946E-2</v>
      </c>
    </row>
    <row r="76" spans="1:16" ht="20.100000000000001" customHeight="1" x14ac:dyDescent="0.25">
      <c r="A76" s="38" t="s">
        <v>180</v>
      </c>
      <c r="B76" s="19">
        <v>42104.81</v>
      </c>
      <c r="C76" s="140">
        <v>26580.330000000009</v>
      </c>
      <c r="D76" s="247">
        <f t="shared" si="33"/>
        <v>2.7026754136049193E-2</v>
      </c>
      <c r="E76" s="215">
        <f t="shared" si="34"/>
        <v>1.6645461292766055E-2</v>
      </c>
      <c r="F76" s="52">
        <f t="shared" si="29"/>
        <v>-0.36871036824533798</v>
      </c>
      <c r="H76" s="19">
        <v>10954.133999999998</v>
      </c>
      <c r="I76" s="140">
        <v>7446.6499999999969</v>
      </c>
      <c r="J76" s="214">
        <f t="shared" si="35"/>
        <v>3.162145809938436E-2</v>
      </c>
      <c r="K76" s="215">
        <f t="shared" si="36"/>
        <v>1.9803567618563802E-2</v>
      </c>
      <c r="L76" s="52">
        <f t="shared" si="30"/>
        <v>-0.32019728807407338</v>
      </c>
      <c r="N76" s="40">
        <f t="shared" si="31"/>
        <v>2.6016348250948047</v>
      </c>
      <c r="O76" s="143">
        <f t="shared" si="32"/>
        <v>2.8015641641770417</v>
      </c>
      <c r="P76" s="52">
        <f t="shared" si="37"/>
        <v>7.6847579511836933E-2</v>
      </c>
    </row>
    <row r="77" spans="1:16" ht="20.100000000000001" customHeight="1" x14ac:dyDescent="0.25">
      <c r="A77" s="38" t="s">
        <v>181</v>
      </c>
      <c r="B77" s="19">
        <v>101930.25999999997</v>
      </c>
      <c r="C77" s="140">
        <v>101505.87</v>
      </c>
      <c r="D77" s="247">
        <f t="shared" si="33"/>
        <v>6.5428250977585908E-2</v>
      </c>
      <c r="E77" s="215">
        <f t="shared" si="34"/>
        <v>6.3566254823530871E-2</v>
      </c>
      <c r="F77" s="52">
        <f t="shared" si="29"/>
        <v>-4.1635329881427796E-3</v>
      </c>
      <c r="H77" s="19">
        <v>6472.1530000000012</v>
      </c>
      <c r="I77" s="140">
        <v>7373.8989999999985</v>
      </c>
      <c r="J77" s="214">
        <f t="shared" si="35"/>
        <v>1.8683258293380821E-2</v>
      </c>
      <c r="K77" s="215">
        <f t="shared" si="36"/>
        <v>1.9610094130778275E-2</v>
      </c>
      <c r="L77" s="52">
        <f t="shared" si="30"/>
        <v>0.13932705237345241</v>
      </c>
      <c r="N77" s="40">
        <f t="shared" si="31"/>
        <v>0.63495894153512444</v>
      </c>
      <c r="O77" s="143">
        <f t="shared" si="32"/>
        <v>0.72645049985779142</v>
      </c>
      <c r="P77" s="52">
        <f t="shared" si="37"/>
        <v>0.14409051095724412</v>
      </c>
    </row>
    <row r="78" spans="1:16" ht="20.100000000000001" customHeight="1" x14ac:dyDescent="0.25">
      <c r="A78" s="38" t="s">
        <v>179</v>
      </c>
      <c r="B78" s="19">
        <v>16394.47</v>
      </c>
      <c r="C78" s="140">
        <v>15035.62000000001</v>
      </c>
      <c r="D78" s="247">
        <f t="shared" si="33"/>
        <v>1.0523484368670337E-2</v>
      </c>
      <c r="E78" s="215">
        <f t="shared" si="34"/>
        <v>9.4157909522846108E-3</v>
      </c>
      <c r="F78" s="52">
        <f t="shared" si="29"/>
        <v>-8.2884655618631842E-2</v>
      </c>
      <c r="H78" s="19">
        <v>4813.3890000000029</v>
      </c>
      <c r="I78" s="140">
        <v>5334.652</v>
      </c>
      <c r="J78" s="214">
        <f t="shared" si="35"/>
        <v>1.3894880104583136E-2</v>
      </c>
      <c r="K78" s="215">
        <f t="shared" si="36"/>
        <v>1.4186935280093287E-2</v>
      </c>
      <c r="L78" s="52">
        <f t="shared" si="30"/>
        <v>0.1082943846840546</v>
      </c>
      <c r="N78" s="40">
        <f t="shared" si="31"/>
        <v>2.9359832919270969</v>
      </c>
      <c r="O78" s="143">
        <f t="shared" si="32"/>
        <v>3.5480093271843769</v>
      </c>
      <c r="P78" s="52">
        <f t="shared" si="37"/>
        <v>0.20845692035786867</v>
      </c>
    </row>
    <row r="79" spans="1:16" ht="20.100000000000001" customHeight="1" x14ac:dyDescent="0.25">
      <c r="A79" s="38" t="s">
        <v>194</v>
      </c>
      <c r="B79" s="19">
        <v>16206.809999999994</v>
      </c>
      <c r="C79" s="140">
        <v>18986.37000000001</v>
      </c>
      <c r="D79" s="247">
        <f t="shared" si="33"/>
        <v>1.0403026856068542E-2</v>
      </c>
      <c r="E79" s="215">
        <f t="shared" si="34"/>
        <v>1.1889878226686225E-2</v>
      </c>
      <c r="F79" s="52">
        <f t="shared" si="29"/>
        <v>0.17150568187077017</v>
      </c>
      <c r="H79" s="19">
        <v>3152.4660000000003</v>
      </c>
      <c r="I79" s="140">
        <v>4578.4350000000013</v>
      </c>
      <c r="J79" s="214">
        <f t="shared" si="35"/>
        <v>9.1002694990524897E-3</v>
      </c>
      <c r="K79" s="215">
        <f t="shared" si="36"/>
        <v>1.2175857212263129E-2</v>
      </c>
      <c r="L79" s="52">
        <f t="shared" si="30"/>
        <v>0.45233445816703521</v>
      </c>
      <c r="N79" s="40">
        <f t="shared" si="31"/>
        <v>1.9451489836679774</v>
      </c>
      <c r="O79" s="143">
        <f t="shared" si="32"/>
        <v>2.4114325171162254</v>
      </c>
      <c r="P79" s="52">
        <f t="shared" si="37"/>
        <v>0.23971610265501347</v>
      </c>
    </row>
    <row r="80" spans="1:16" ht="20.100000000000001" customHeight="1" x14ac:dyDescent="0.25">
      <c r="A80" s="38" t="s">
        <v>174</v>
      </c>
      <c r="B80" s="19">
        <v>860</v>
      </c>
      <c r="C80" s="140">
        <v>2476.73</v>
      </c>
      <c r="D80" s="247">
        <f t="shared" si="33"/>
        <v>5.5202739442363727E-4</v>
      </c>
      <c r="E80" s="215">
        <f t="shared" si="34"/>
        <v>1.5510083338932381E-3</v>
      </c>
      <c r="F80" s="52">
        <f t="shared" si="29"/>
        <v>1.8799186046511629</v>
      </c>
      <c r="H80" s="19">
        <v>1491.5259999999996</v>
      </c>
      <c r="I80" s="140">
        <v>4490.1259999999984</v>
      </c>
      <c r="J80" s="214">
        <f t="shared" si="35"/>
        <v>4.3056098193743429E-3</v>
      </c>
      <c r="K80" s="215">
        <f t="shared" si="36"/>
        <v>1.1941008890826266E-2</v>
      </c>
      <c r="L80" s="52">
        <f t="shared" si="30"/>
        <v>2.0104242232451859</v>
      </c>
      <c r="N80" s="40">
        <f t="shared" si="31"/>
        <v>17.343325581395344</v>
      </c>
      <c r="O80" s="143">
        <f t="shared" si="32"/>
        <v>18.129251068949777</v>
      </c>
      <c r="P80" s="52">
        <f t="shared" si="37"/>
        <v>4.5315731626321805E-2</v>
      </c>
    </row>
    <row r="81" spans="1:16" ht="20.100000000000001" customHeight="1" x14ac:dyDescent="0.25">
      <c r="A81" s="38" t="s">
        <v>196</v>
      </c>
      <c r="B81" s="19">
        <v>36264.890000000021</v>
      </c>
      <c r="C81" s="140">
        <v>34940.969999999979</v>
      </c>
      <c r="D81" s="247">
        <f t="shared" si="33"/>
        <v>2.327815434390678E-2</v>
      </c>
      <c r="E81" s="215">
        <f t="shared" si="34"/>
        <v>2.1881164141555026E-2</v>
      </c>
      <c r="F81" s="52">
        <f t="shared" ref="F81:F83" si="38">(C81-B81)/B81</f>
        <v>-3.6506935496013942E-2</v>
      </c>
      <c r="H81" s="19">
        <v>3660.5969999999998</v>
      </c>
      <c r="I81" s="140">
        <v>3972.6239999999984</v>
      </c>
      <c r="J81" s="214">
        <f t="shared" si="35"/>
        <v>1.0567098654647833E-2</v>
      </c>
      <c r="K81" s="215">
        <f t="shared" si="36"/>
        <v>1.0564767782443033E-2</v>
      </c>
      <c r="L81" s="52">
        <f t="shared" ref="L81:L87" si="39">(I81-H81)/H81</f>
        <v>8.5239374888849737E-2</v>
      </c>
      <c r="N81" s="40">
        <f t="shared" si="31"/>
        <v>1.0094052401647977</v>
      </c>
      <c r="O81" s="143">
        <f t="shared" si="32"/>
        <v>1.1369529809847869</v>
      </c>
      <c r="P81" s="52">
        <f t="shared" ref="P81:P83" si="40">(O81-N81)/N81</f>
        <v>0.12635930124472652</v>
      </c>
    </row>
    <row r="82" spans="1:16" ht="20.100000000000001" customHeight="1" x14ac:dyDescent="0.25">
      <c r="A82" s="38" t="s">
        <v>195</v>
      </c>
      <c r="B82" s="19">
        <v>12173.289999999997</v>
      </c>
      <c r="C82" s="140">
        <v>14884.13</v>
      </c>
      <c r="D82" s="247">
        <f t="shared" si="33"/>
        <v>7.8139413491433926E-3</v>
      </c>
      <c r="E82" s="215">
        <f t="shared" si="34"/>
        <v>9.3209230205756628E-3</v>
      </c>
      <c r="F82" s="52">
        <f t="shared" si="38"/>
        <v>0.22268753968729921</v>
      </c>
      <c r="H82" s="19">
        <v>3119.4549999999999</v>
      </c>
      <c r="I82" s="140">
        <v>3810.556</v>
      </c>
      <c r="J82" s="214">
        <f t="shared" si="35"/>
        <v>9.0049761647442907E-3</v>
      </c>
      <c r="K82" s="215">
        <f t="shared" si="36"/>
        <v>1.0133765305247868E-2</v>
      </c>
      <c r="L82" s="52">
        <f t="shared" si="39"/>
        <v>0.22154543021136708</v>
      </c>
      <c r="N82" s="40">
        <f t="shared" si="31"/>
        <v>2.5625406114534366</v>
      </c>
      <c r="O82" s="143">
        <f t="shared" si="32"/>
        <v>2.560146948461214</v>
      </c>
      <c r="P82" s="52">
        <f t="shared" si="40"/>
        <v>-9.3409758328274583E-4</v>
      </c>
    </row>
    <row r="83" spans="1:16" ht="20.100000000000001" customHeight="1" x14ac:dyDescent="0.25">
      <c r="A83" s="38" t="s">
        <v>197</v>
      </c>
      <c r="B83" s="19">
        <v>13695.469999999998</v>
      </c>
      <c r="C83" s="140">
        <v>11138.669999999998</v>
      </c>
      <c r="D83" s="247">
        <f t="shared" si="33"/>
        <v>8.791016999426849E-3</v>
      </c>
      <c r="E83" s="215">
        <f t="shared" si="34"/>
        <v>6.9753949758296595E-3</v>
      </c>
      <c r="F83" s="52">
        <f t="shared" si="38"/>
        <v>-0.18668946739323292</v>
      </c>
      <c r="H83" s="19">
        <v>4321.5119999999997</v>
      </c>
      <c r="I83" s="140">
        <v>3776.4679999999998</v>
      </c>
      <c r="J83" s="214">
        <f t="shared" si="35"/>
        <v>1.2474971607430283E-2</v>
      </c>
      <c r="K83" s="215">
        <f t="shared" si="36"/>
        <v>1.0043111922454048E-2</v>
      </c>
      <c r="L83" s="52">
        <f t="shared" si="39"/>
        <v>-0.1261234493853077</v>
      </c>
      <c r="N83" s="40">
        <f t="shared" si="31"/>
        <v>3.1554316865357674</v>
      </c>
      <c r="O83" s="143">
        <f t="shared" si="32"/>
        <v>3.3904119612126049</v>
      </c>
      <c r="P83" s="52">
        <f t="shared" si="40"/>
        <v>7.4468503209718886E-2</v>
      </c>
    </row>
    <row r="84" spans="1:16" ht="20.100000000000001" customHeight="1" x14ac:dyDescent="0.25">
      <c r="A84" s="38" t="s">
        <v>199</v>
      </c>
      <c r="B84" s="19">
        <v>5370.5400000000009</v>
      </c>
      <c r="C84" s="140">
        <v>12684.939999999999</v>
      </c>
      <c r="D84" s="247">
        <f t="shared" si="33"/>
        <v>3.4473083754045599E-3</v>
      </c>
      <c r="E84" s="215">
        <f t="shared" si="34"/>
        <v>7.9437192002905811E-3</v>
      </c>
      <c r="F84" s="52">
        <f t="shared" ref="F84:F87" si="41">(C84-B84)/B84</f>
        <v>1.3619487053443409</v>
      </c>
      <c r="H84" s="19">
        <v>1122.7639999999999</v>
      </c>
      <c r="I84" s="140">
        <v>2679.277000000001</v>
      </c>
      <c r="J84" s="214">
        <f t="shared" si="35"/>
        <v>3.2410991851566889E-3</v>
      </c>
      <c r="K84" s="215">
        <f t="shared" si="36"/>
        <v>7.1252500437596518E-3</v>
      </c>
      <c r="L84" s="52">
        <f t="shared" ref="L84:L85" si="42">(I84-H84)/H84</f>
        <v>1.3863225041059397</v>
      </c>
      <c r="N84" s="40">
        <f t="shared" si="31"/>
        <v>2.0905979659401099</v>
      </c>
      <c r="O84" s="143">
        <f t="shared" si="32"/>
        <v>2.1121715987619973</v>
      </c>
      <c r="P84" s="52">
        <f t="shared" ref="P84:P86" si="43">(O84-N84)/N84</f>
        <v>1.0319359902460284E-2</v>
      </c>
    </row>
    <row r="85" spans="1:16" ht="20.100000000000001" customHeight="1" x14ac:dyDescent="0.25">
      <c r="A85" s="38" t="s">
        <v>202</v>
      </c>
      <c r="B85" s="19">
        <v>6336.5700000000006</v>
      </c>
      <c r="C85" s="140">
        <v>9474.92</v>
      </c>
      <c r="D85" s="247">
        <f t="shared" si="33"/>
        <v>4.0673956124220789E-3</v>
      </c>
      <c r="E85" s="215">
        <f t="shared" si="34"/>
        <v>5.9335009803134454E-3</v>
      </c>
      <c r="F85" s="52">
        <f t="shared" si="41"/>
        <v>0.49527583534940817</v>
      </c>
      <c r="H85" s="19">
        <v>1594.0389999999998</v>
      </c>
      <c r="I85" s="140">
        <v>2417.7579999999998</v>
      </c>
      <c r="J85" s="214">
        <f t="shared" si="35"/>
        <v>4.601535588964362E-3</v>
      </c>
      <c r="K85" s="215">
        <f t="shared" si="36"/>
        <v>6.4297682902142031E-3</v>
      </c>
      <c r="L85" s="52">
        <f t="shared" si="42"/>
        <v>0.51674959019195899</v>
      </c>
      <c r="N85" s="40">
        <f t="shared" si="31"/>
        <v>2.5156180709753064</v>
      </c>
      <c r="O85" s="143">
        <f t="shared" si="32"/>
        <v>2.5517450279263572</v>
      </c>
      <c r="P85" s="52">
        <f t="shared" si="43"/>
        <v>1.4361065921681937E-2</v>
      </c>
    </row>
    <row r="86" spans="1:16" ht="20.100000000000001" customHeight="1" x14ac:dyDescent="0.25">
      <c r="A86" s="38" t="s">
        <v>201</v>
      </c>
      <c r="B86" s="19">
        <v>53378.100000000013</v>
      </c>
      <c r="C86" s="140">
        <v>47311.680000000008</v>
      </c>
      <c r="D86" s="247">
        <f t="shared" si="33"/>
        <v>3.4262992398005072E-2</v>
      </c>
      <c r="E86" s="215">
        <f t="shared" si="34"/>
        <v>2.9628102365009526E-2</v>
      </c>
      <c r="F86" s="52">
        <f t="shared" si="41"/>
        <v>-0.11364998004799728</v>
      </c>
      <c r="H86" s="19">
        <v>2353.9329999999991</v>
      </c>
      <c r="I86" s="140">
        <v>2348.958000000001</v>
      </c>
      <c r="J86" s="214">
        <f t="shared" si="35"/>
        <v>6.7951326620852093E-3</v>
      </c>
      <c r="K86" s="215">
        <f t="shared" si="36"/>
        <v>6.2468020635005582E-3</v>
      </c>
      <c r="L86" s="52">
        <f t="shared" si="39"/>
        <v>-2.1134841136082002E-3</v>
      </c>
      <c r="N86" s="40">
        <f t="shared" si="31"/>
        <v>0.44099227960530607</v>
      </c>
      <c r="O86" s="143">
        <f t="shared" si="32"/>
        <v>0.49648585719213539</v>
      </c>
      <c r="P86" s="52">
        <f t="shared" si="43"/>
        <v>0.12583797983152178</v>
      </c>
    </row>
    <row r="87" spans="1:16" ht="20.100000000000001" customHeight="1" x14ac:dyDescent="0.25">
      <c r="A87" s="38" t="s">
        <v>203</v>
      </c>
      <c r="B87" s="19">
        <v>10411.279999999995</v>
      </c>
      <c r="C87" s="140">
        <v>9264.2499999999982</v>
      </c>
      <c r="D87" s="247">
        <f t="shared" si="33"/>
        <v>6.6829206639708412E-3</v>
      </c>
      <c r="E87" s="215">
        <f t="shared" si="34"/>
        <v>5.8015726208631652E-3</v>
      </c>
      <c r="F87" s="52">
        <f t="shared" si="41"/>
        <v>-0.11017185206814124</v>
      </c>
      <c r="H87" s="19">
        <v>2085.4519999999998</v>
      </c>
      <c r="I87" s="140">
        <v>1900.5640000000001</v>
      </c>
      <c r="J87" s="214">
        <f t="shared" si="35"/>
        <v>6.0201046505618163E-3</v>
      </c>
      <c r="K87" s="215">
        <f t="shared" si="36"/>
        <v>5.0543462748226528E-3</v>
      </c>
      <c r="L87" s="52">
        <f t="shared" si="39"/>
        <v>-8.8656080312565194E-2</v>
      </c>
      <c r="N87" s="40">
        <f t="shared" ref="N87" si="44">(H87/B87)*10</f>
        <v>2.0030697474277908</v>
      </c>
      <c r="O87" s="143">
        <f t="shared" ref="O87" si="45">(I87/C87)*10</f>
        <v>2.0515033596891281</v>
      </c>
      <c r="P87" s="52">
        <f t="shared" ref="P87" si="46">(O87-N87)/N87</f>
        <v>2.4179693354928148E-2</v>
      </c>
    </row>
    <row r="88" spans="1:16" ht="20.100000000000001" customHeight="1" x14ac:dyDescent="0.25">
      <c r="A88" s="38" t="s">
        <v>205</v>
      </c>
      <c r="B88" s="19">
        <v>3451.4100000000003</v>
      </c>
      <c r="C88" s="140">
        <v>4391.3200000000006</v>
      </c>
      <c r="D88" s="247">
        <f t="shared" si="33"/>
        <v>2.2154335690554488E-3</v>
      </c>
      <c r="E88" s="215">
        <f t="shared" si="34"/>
        <v>2.7499864405050429E-3</v>
      </c>
      <c r="F88" s="52">
        <f t="shared" ref="F88:F94" si="47">(C88-B88)/B88</f>
        <v>0.27232638255089953</v>
      </c>
      <c r="H88" s="19">
        <v>1183.5860000000007</v>
      </c>
      <c r="I88" s="140">
        <v>1523.9269999999992</v>
      </c>
      <c r="J88" s="214">
        <f t="shared" si="35"/>
        <v>3.4166749380661185E-3</v>
      </c>
      <c r="K88" s="215">
        <f t="shared" si="36"/>
        <v>4.0527205374571214E-3</v>
      </c>
      <c r="L88" s="52">
        <f t="shared" ref="L88:L94" si="48">(I88-H88)/H88</f>
        <v>0.28755071452348907</v>
      </c>
      <c r="N88" s="40">
        <f t="shared" si="31"/>
        <v>3.4292825251129266</v>
      </c>
      <c r="O88" s="143">
        <f t="shared" si="32"/>
        <v>3.4703164424364408</v>
      </c>
      <c r="P88" s="52">
        <f t="shared" ref="P88:P93" si="49">(O88-N88)/N88</f>
        <v>1.196574415290058E-2</v>
      </c>
    </row>
    <row r="89" spans="1:16" ht="20.100000000000001" customHeight="1" x14ac:dyDescent="0.25">
      <c r="A89" s="38" t="s">
        <v>193</v>
      </c>
      <c r="B89" s="19">
        <v>4136.3900000000031</v>
      </c>
      <c r="C89" s="140">
        <v>3571.3600000000024</v>
      </c>
      <c r="D89" s="247">
        <f t="shared" si="33"/>
        <v>2.6551169697906869E-3</v>
      </c>
      <c r="E89" s="215">
        <f t="shared" si="34"/>
        <v>2.2365010006472077E-3</v>
      </c>
      <c r="F89" s="52">
        <f t="shared" si="47"/>
        <v>-0.13659978870464348</v>
      </c>
      <c r="H89" s="19">
        <v>1497.7500000000005</v>
      </c>
      <c r="I89" s="140">
        <v>1332.8259999999998</v>
      </c>
      <c r="J89" s="214">
        <f t="shared" si="35"/>
        <v>4.3235767307897586E-3</v>
      </c>
      <c r="K89" s="215">
        <f t="shared" si="36"/>
        <v>3.5445079082244936E-3</v>
      </c>
      <c r="L89" s="52">
        <f t="shared" si="48"/>
        <v>-0.11011450509097019</v>
      </c>
      <c r="N89" s="40">
        <f t="shared" si="31"/>
        <v>3.6209109876002969</v>
      </c>
      <c r="O89" s="143">
        <f t="shared" si="32"/>
        <v>3.7319844541015157</v>
      </c>
      <c r="P89" s="52">
        <f t="shared" si="49"/>
        <v>3.067555841101495E-2</v>
      </c>
    </row>
    <row r="90" spans="1:16" ht="20.100000000000001" customHeight="1" x14ac:dyDescent="0.25">
      <c r="A90" s="38" t="s">
        <v>200</v>
      </c>
      <c r="B90" s="19">
        <v>3053.2200000000003</v>
      </c>
      <c r="C90" s="140">
        <v>4027.7000000000003</v>
      </c>
      <c r="D90" s="247">
        <f t="shared" si="33"/>
        <v>1.959838466514114E-3</v>
      </c>
      <c r="E90" s="215">
        <f t="shared" si="34"/>
        <v>2.5222758501822142E-3</v>
      </c>
      <c r="F90" s="52">
        <f t="shared" si="47"/>
        <v>0.31916468515206892</v>
      </c>
      <c r="H90" s="19">
        <v>901.94100000000003</v>
      </c>
      <c r="I90" s="140">
        <v>1289.2249999999997</v>
      </c>
      <c r="J90" s="214">
        <f t="shared" si="35"/>
        <v>2.6036462160876281E-3</v>
      </c>
      <c r="K90" s="215">
        <f t="shared" si="36"/>
        <v>3.4285557214375488E-3</v>
      </c>
      <c r="L90" s="52">
        <f t="shared" si="48"/>
        <v>0.42938950552197941</v>
      </c>
      <c r="N90" s="40">
        <f t="shared" si="31"/>
        <v>2.9540648888714212</v>
      </c>
      <c r="O90" s="143">
        <f t="shared" si="32"/>
        <v>3.200896293169798</v>
      </c>
      <c r="P90" s="52">
        <f t="shared" si="49"/>
        <v>8.3556527559107516E-2</v>
      </c>
    </row>
    <row r="91" spans="1:16" ht="20.100000000000001" customHeight="1" x14ac:dyDescent="0.25">
      <c r="A91" s="38" t="s">
        <v>214</v>
      </c>
      <c r="B91" s="19">
        <v>691.93999999999994</v>
      </c>
      <c r="C91" s="140">
        <v>645.35</v>
      </c>
      <c r="D91" s="247">
        <f t="shared" si="33"/>
        <v>4.4415097127615297E-4</v>
      </c>
      <c r="E91" s="215">
        <f t="shared" si="34"/>
        <v>4.0413901728408072E-4</v>
      </c>
      <c r="F91" s="52">
        <f t="shared" si="47"/>
        <v>-6.733242766713865E-2</v>
      </c>
      <c r="H91" s="19">
        <v>1079.5800000000002</v>
      </c>
      <c r="I91" s="140">
        <v>1284.8879999999992</v>
      </c>
      <c r="J91" s="214">
        <f t="shared" si="35"/>
        <v>3.1164393036394638E-3</v>
      </c>
      <c r="K91" s="215">
        <f t="shared" si="36"/>
        <v>3.4170219347332293E-3</v>
      </c>
      <c r="L91" s="52">
        <f t="shared" si="48"/>
        <v>0.19017395653865304</v>
      </c>
      <c r="N91" s="40">
        <f t="shared" si="31"/>
        <v>15.602219845651362</v>
      </c>
      <c r="O91" s="143">
        <f t="shared" si="32"/>
        <v>19.909940342449822</v>
      </c>
      <c r="P91" s="52">
        <f t="shared" si="49"/>
        <v>0.27609664133780965</v>
      </c>
    </row>
    <row r="92" spans="1:16" ht="20.100000000000001" customHeight="1" x14ac:dyDescent="0.25">
      <c r="A92" s="38" t="s">
        <v>198</v>
      </c>
      <c r="B92" s="19">
        <v>1615.29</v>
      </c>
      <c r="C92" s="140">
        <v>3365.2199999999993</v>
      </c>
      <c r="D92" s="247">
        <f t="shared" si="33"/>
        <v>1.0368422441146012E-3</v>
      </c>
      <c r="E92" s="215">
        <f t="shared" si="34"/>
        <v>2.1074094735333291E-3</v>
      </c>
      <c r="F92" s="52">
        <f t="shared" si="47"/>
        <v>1.0833534535594225</v>
      </c>
      <c r="H92" s="19">
        <v>479.26600000000002</v>
      </c>
      <c r="I92" s="140">
        <v>1144.3440000000001</v>
      </c>
      <c r="J92" s="214">
        <f t="shared" si="35"/>
        <v>1.3835041398488959E-3</v>
      </c>
      <c r="K92" s="215">
        <f t="shared" si="36"/>
        <v>3.0432602288140015E-3</v>
      </c>
      <c r="L92" s="52">
        <f t="shared" si="48"/>
        <v>1.3877011930744094</v>
      </c>
      <c r="N92" s="40">
        <f t="shared" si="31"/>
        <v>2.9670585467625008</v>
      </c>
      <c r="O92" s="143">
        <f t="shared" si="32"/>
        <v>3.4005027903079155</v>
      </c>
      <c r="P92" s="52">
        <f t="shared" si="49"/>
        <v>0.14608550411597587</v>
      </c>
    </row>
    <row r="93" spans="1:16" ht="20.100000000000001" customHeight="1" x14ac:dyDescent="0.25">
      <c r="A93" s="38" t="s">
        <v>215</v>
      </c>
      <c r="B93" s="19">
        <v>2457.3200000000002</v>
      </c>
      <c r="C93" s="140">
        <v>3159.670000000001</v>
      </c>
      <c r="D93" s="247">
        <f t="shared" si="33"/>
        <v>1.577334833564061E-3</v>
      </c>
      <c r="E93" s="215">
        <f t="shared" si="34"/>
        <v>1.9786874234787198E-3</v>
      </c>
      <c r="F93" s="52">
        <f t="shared" si="47"/>
        <v>0.28581951068643918</v>
      </c>
      <c r="H93" s="19">
        <v>724.18799999999999</v>
      </c>
      <c r="I93" s="140">
        <v>1038.1769999999997</v>
      </c>
      <c r="J93" s="214">
        <f t="shared" si="35"/>
        <v>2.0905240430760625E-3</v>
      </c>
      <c r="K93" s="215">
        <f t="shared" si="36"/>
        <v>2.7609204702165021E-3</v>
      </c>
      <c r="L93" s="52">
        <f t="shared" si="48"/>
        <v>0.43357387860610741</v>
      </c>
      <c r="N93" s="40">
        <f t="shared" si="31"/>
        <v>2.9470642814122701</v>
      </c>
      <c r="O93" s="143">
        <f t="shared" si="32"/>
        <v>3.2857133814607202</v>
      </c>
      <c r="P93" s="52">
        <f t="shared" si="49"/>
        <v>0.11491065946012052</v>
      </c>
    </row>
    <row r="94" spans="1:16" ht="20.100000000000001" customHeight="1" x14ac:dyDescent="0.25">
      <c r="A94" s="38" t="s">
        <v>207</v>
      </c>
      <c r="B94" s="19">
        <v>2914.3199999999997</v>
      </c>
      <c r="C94" s="140">
        <v>3637.2300000000005</v>
      </c>
      <c r="D94" s="247">
        <f t="shared" si="33"/>
        <v>1.8706796233915052E-3</v>
      </c>
      <c r="E94" s="215">
        <f t="shared" si="34"/>
        <v>2.2777509225012428E-3</v>
      </c>
      <c r="F94" s="52">
        <f t="shared" si="47"/>
        <v>0.24805443465371024</v>
      </c>
      <c r="H94" s="19">
        <v>710.71699999999998</v>
      </c>
      <c r="I94" s="140">
        <v>959.72400000000005</v>
      </c>
      <c r="J94" s="214">
        <f t="shared" si="35"/>
        <v>2.0516371112513465E-3</v>
      </c>
      <c r="K94" s="215">
        <f t="shared" si="36"/>
        <v>2.5522831245135109E-3</v>
      </c>
      <c r="L94" s="52">
        <f t="shared" si="48"/>
        <v>0.35036026998087855</v>
      </c>
      <c r="N94" s="40">
        <f t="shared" ref="N94" si="50">(H94/B94)*10</f>
        <v>2.4387061132614125</v>
      </c>
      <c r="O94" s="143">
        <f t="shared" ref="O94" si="51">(I94/C94)*10</f>
        <v>2.6386123506074677</v>
      </c>
      <c r="P94" s="52">
        <f t="shared" ref="P94" si="52">(O94-N94)/N94</f>
        <v>8.1972254163380859E-2</v>
      </c>
    </row>
    <row r="95" spans="1:16" ht="20.100000000000001" customHeight="1" thickBot="1" x14ac:dyDescent="0.3">
      <c r="A95" s="8" t="s">
        <v>17</v>
      </c>
      <c r="B95" s="19">
        <f>B96-SUM(B68:B94)</f>
        <v>63844.480000000214</v>
      </c>
      <c r="C95" s="140">
        <f>C96-SUM(C68:C94)</f>
        <v>57787.279999999562</v>
      </c>
      <c r="D95" s="247">
        <f t="shared" si="33"/>
        <v>4.09812813287583E-2</v>
      </c>
      <c r="E95" s="215">
        <f t="shared" si="34"/>
        <v>3.6188261487130759E-2</v>
      </c>
      <c r="F95" s="52">
        <f>(C95-B95)/B95</f>
        <v>-9.4874294535731693E-2</v>
      </c>
      <c r="H95" s="19">
        <f>H96-SUM(H68:H94)</f>
        <v>12867.380999999819</v>
      </c>
      <c r="I95" s="140">
        <f>I96-SUM(I68:I94)</f>
        <v>12990.911000000022</v>
      </c>
      <c r="J95" s="214">
        <f t="shared" si="35"/>
        <v>3.7144456069307601E-2</v>
      </c>
      <c r="K95" s="215">
        <f t="shared" si="36"/>
        <v>3.4547935570390022E-2</v>
      </c>
      <c r="L95" s="52">
        <f>(I95-H95)/H95</f>
        <v>9.6002442144368233E-3</v>
      </c>
      <c r="N95" s="40">
        <f t="shared" si="31"/>
        <v>2.0154257658610071</v>
      </c>
      <c r="O95" s="143">
        <f t="shared" si="32"/>
        <v>2.2480571849029958</v>
      </c>
      <c r="P95" s="52">
        <f>(O95-N95)/N95</f>
        <v>0.11542544656444172</v>
      </c>
    </row>
    <row r="96" spans="1:16" ht="26.25" customHeight="1" thickBot="1" x14ac:dyDescent="0.3">
      <c r="A96" s="12" t="s">
        <v>18</v>
      </c>
      <c r="B96" s="17">
        <v>1557893.7000000007</v>
      </c>
      <c r="C96" s="145">
        <v>1596851.5099999991</v>
      </c>
      <c r="D96" s="243">
        <f>SUM(D68:D95)</f>
        <v>0.99999999999999967</v>
      </c>
      <c r="E96" s="244">
        <f>SUM(E68:E95)</f>
        <v>1</v>
      </c>
      <c r="F96" s="57">
        <f>(C96-B96)/B96</f>
        <v>2.5006719007849131E-2</v>
      </c>
      <c r="G96" s="1"/>
      <c r="H96" s="17">
        <v>346414.576</v>
      </c>
      <c r="I96" s="145">
        <v>376025.68099999975</v>
      </c>
      <c r="J96" s="255">
        <f t="shared" si="35"/>
        <v>1</v>
      </c>
      <c r="K96" s="244">
        <f t="shared" si="36"/>
        <v>1</v>
      </c>
      <c r="L96" s="57">
        <f>(I96-H96)/H96</f>
        <v>8.5478807912516205E-2</v>
      </c>
      <c r="M96" s="1"/>
      <c r="N96" s="37">
        <f t="shared" si="31"/>
        <v>2.2236085555773148</v>
      </c>
      <c r="O96" s="150">
        <f t="shared" si="32"/>
        <v>2.3547942851618058</v>
      </c>
      <c r="P96" s="57">
        <f>(O96-N96)/N96</f>
        <v>5.8996773175497709E-2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139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104</v>
      </c>
      <c r="H4" s="340"/>
      <c r="I4" s="130" t="s">
        <v>0</v>
      </c>
      <c r="K4" s="346" t="s">
        <v>19</v>
      </c>
      <c r="L4" s="345"/>
      <c r="M4" s="340" t="s">
        <v>104</v>
      </c>
      <c r="N4" s="340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156</v>
      </c>
      <c r="F5" s="348"/>
      <c r="G5" s="349" t="str">
        <f>E5</f>
        <v>jan-dez</v>
      </c>
      <c r="H5" s="349"/>
      <c r="I5" s="131" t="s">
        <v>137</v>
      </c>
      <c r="K5" s="350" t="str">
        <f>E5</f>
        <v>jan-dez</v>
      </c>
      <c r="L5" s="348"/>
      <c r="M5" s="336" t="str">
        <f>E5</f>
        <v>jan-dez</v>
      </c>
      <c r="N5" s="337"/>
      <c r="O5" s="131" t="str">
        <f>I5</f>
        <v>2022/2021</v>
      </c>
      <c r="Q5" s="350" t="str">
        <f>E5</f>
        <v>jan-dez</v>
      </c>
      <c r="R5" s="348"/>
      <c r="S5" s="131" t="str">
        <f>O5</f>
        <v>2022/2021</v>
      </c>
    </row>
    <row r="6" spans="1:19" ht="15.75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567620.51000000082</v>
      </c>
      <c r="F7" s="145">
        <v>584083.19999999984</v>
      </c>
      <c r="G7" s="243">
        <f>E7/E15</f>
        <v>0.3942206411400333</v>
      </c>
      <c r="H7" s="244">
        <f>F7/F15</f>
        <v>0.40438290847143921</v>
      </c>
      <c r="I7" s="164">
        <f t="shared" ref="I7:I18" si="0">(F7-E7)/E7</f>
        <v>2.9002986519988484E-2</v>
      </c>
      <c r="J7" s="1"/>
      <c r="K7" s="17">
        <v>143980.82899999994</v>
      </c>
      <c r="L7" s="145">
        <v>150541.60999999987</v>
      </c>
      <c r="M7" s="243">
        <f>K7/K15</f>
        <v>0.35406770012346073</v>
      </c>
      <c r="N7" s="244">
        <f>L7/L15</f>
        <v>0.35100850304924364</v>
      </c>
      <c r="O7" s="164">
        <f t="shared" ref="O7:O18" si="1">(L7-K7)/K7</f>
        <v>4.5567045596048988E-2</v>
      </c>
      <c r="P7" s="1"/>
      <c r="Q7" s="187">
        <f t="shared" ref="Q7:R18" si="2">(K7/E7)*10</f>
        <v>2.5365684724817243</v>
      </c>
      <c r="R7" s="188">
        <f t="shared" si="2"/>
        <v>2.5774001032729572</v>
      </c>
      <c r="S7" s="55">
        <f>(R7-Q7)/Q7</f>
        <v>1.6097192421257241E-2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486760.5500000008</v>
      </c>
      <c r="F8" s="181">
        <v>476831.68999999983</v>
      </c>
      <c r="G8" s="245">
        <f>E8/E7</f>
        <v>0.85754573949415625</v>
      </c>
      <c r="H8" s="246">
        <f>F8/F7</f>
        <v>0.81637631419633361</v>
      </c>
      <c r="I8" s="206">
        <f t="shared" si="0"/>
        <v>-2.0397832157928491E-2</v>
      </c>
      <c r="K8" s="180">
        <v>130269.12199999993</v>
      </c>
      <c r="L8" s="181">
        <v>131798.83099999989</v>
      </c>
      <c r="M8" s="250">
        <f>K8/K7</f>
        <v>0.90476713396336939</v>
      </c>
      <c r="N8" s="246">
        <f>L8/L7</f>
        <v>0.87549768466007505</v>
      </c>
      <c r="O8" s="207">
        <f t="shared" si="1"/>
        <v>1.17426829667276E-2</v>
      </c>
      <c r="Q8" s="189">
        <f t="shared" si="2"/>
        <v>2.6762465035426497</v>
      </c>
      <c r="R8" s="190">
        <f t="shared" si="2"/>
        <v>2.7640535175000625</v>
      </c>
      <c r="S8" s="182">
        <f t="shared" ref="S8:S18" si="3">(R8-Q8)/Q8</f>
        <v>3.2809763166875415E-2</v>
      </c>
    </row>
    <row r="9" spans="1:19" ht="24" customHeight="1" x14ac:dyDescent="0.25">
      <c r="A9" s="8"/>
      <c r="B9" t="s">
        <v>37</v>
      </c>
      <c r="E9" s="19">
        <v>76450.930000000008</v>
      </c>
      <c r="F9" s="140">
        <v>100738.45999999998</v>
      </c>
      <c r="G9" s="247">
        <f>E9/E7</f>
        <v>0.13468669410835754</v>
      </c>
      <c r="H9" s="215">
        <f>F9/F7</f>
        <v>0.17247279154750558</v>
      </c>
      <c r="I9" s="182">
        <f t="shared" si="0"/>
        <v>0.31768782930436512</v>
      </c>
      <c r="K9" s="19">
        <v>12704.262000000008</v>
      </c>
      <c r="L9" s="140">
        <v>17246.562999999984</v>
      </c>
      <c r="M9" s="247">
        <f>K9/K7</f>
        <v>8.8235788668781817E-2</v>
      </c>
      <c r="N9" s="215">
        <f>L9/L7</f>
        <v>0.11456342867596539</v>
      </c>
      <c r="O9" s="182">
        <f t="shared" si="1"/>
        <v>0.35754150851107863</v>
      </c>
      <c r="Q9" s="189">
        <f t="shared" si="2"/>
        <v>1.6617537549902934</v>
      </c>
      <c r="R9" s="190">
        <f t="shared" si="2"/>
        <v>1.712013763164534</v>
      </c>
      <c r="S9" s="182">
        <f t="shared" si="3"/>
        <v>3.0245159984328824E-2</v>
      </c>
    </row>
    <row r="10" spans="1:19" ht="24" customHeight="1" thickBot="1" x14ac:dyDescent="0.3">
      <c r="A10" s="8"/>
      <c r="B10" t="s">
        <v>36</v>
      </c>
      <c r="E10" s="19">
        <v>4409.03</v>
      </c>
      <c r="F10" s="140">
        <v>6513.0499999999993</v>
      </c>
      <c r="G10" s="247">
        <f>E10/E7</f>
        <v>7.7675663974862245E-3</v>
      </c>
      <c r="H10" s="215">
        <f>F10/F7</f>
        <v>1.1150894256160768E-2</v>
      </c>
      <c r="I10" s="186">
        <f t="shared" si="0"/>
        <v>0.47720700471532279</v>
      </c>
      <c r="K10" s="19">
        <v>1007.4449999999997</v>
      </c>
      <c r="L10" s="140">
        <v>1496.2160000000003</v>
      </c>
      <c r="M10" s="247">
        <f>K10/K7</f>
        <v>6.9970773678487445E-3</v>
      </c>
      <c r="N10" s="215">
        <f>L10/L7</f>
        <v>9.9388866639595636E-3</v>
      </c>
      <c r="O10" s="209">
        <f t="shared" si="1"/>
        <v>0.48515899130970008</v>
      </c>
      <c r="Q10" s="189">
        <f t="shared" si="2"/>
        <v>2.2849583695279909</v>
      </c>
      <c r="R10" s="190">
        <f t="shared" si="2"/>
        <v>2.2972585808492187</v>
      </c>
      <c r="S10" s="182">
        <f t="shared" si="3"/>
        <v>5.3831227234869532E-3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872234.36000000301</v>
      </c>
      <c r="F11" s="145">
        <v>860298.32000000414</v>
      </c>
      <c r="G11" s="243">
        <f>E11/E15</f>
        <v>0.6057793588599667</v>
      </c>
      <c r="H11" s="244">
        <f>F11/F15</f>
        <v>0.59561709152856079</v>
      </c>
      <c r="I11" s="164">
        <f t="shared" si="0"/>
        <v>-1.3684441415491626E-2</v>
      </c>
      <c r="J11" s="1"/>
      <c r="K11" s="17">
        <v>262666.90800000011</v>
      </c>
      <c r="L11" s="145">
        <v>278341.47599999973</v>
      </c>
      <c r="M11" s="243">
        <f>K11/K15</f>
        <v>0.64593229987653933</v>
      </c>
      <c r="N11" s="244">
        <f>L11/L15</f>
        <v>0.64899149695075642</v>
      </c>
      <c r="O11" s="164">
        <f t="shared" si="1"/>
        <v>5.9674696441013475E-2</v>
      </c>
      <c r="Q11" s="191">
        <f t="shared" si="2"/>
        <v>3.0114258282601849</v>
      </c>
      <c r="R11" s="192">
        <f t="shared" si="2"/>
        <v>3.2354064808588534</v>
      </c>
      <c r="S11" s="57">
        <f t="shared" si="3"/>
        <v>7.4376944800287725E-2</v>
      </c>
    </row>
    <row r="12" spans="1:19" s="3" customFormat="1" ht="24" customHeight="1" x14ac:dyDescent="0.25">
      <c r="A12" s="46"/>
      <c r="B12" s="3" t="s">
        <v>33</v>
      </c>
      <c r="E12" s="31">
        <v>806678.06000000297</v>
      </c>
      <c r="F12" s="141">
        <v>802642.8800000042</v>
      </c>
      <c r="G12" s="247">
        <f>E12/E11</f>
        <v>0.92484095673552713</v>
      </c>
      <c r="H12" s="215">
        <f>F12/F11</f>
        <v>0.93298203813765479</v>
      </c>
      <c r="I12" s="206">
        <f t="shared" si="0"/>
        <v>-5.0022186050265897E-3</v>
      </c>
      <c r="K12" s="31">
        <v>251956.75900000011</v>
      </c>
      <c r="L12" s="141">
        <v>268687.51599999977</v>
      </c>
      <c r="M12" s="247">
        <f>K12/K11</f>
        <v>0.95922535852898527</v>
      </c>
      <c r="N12" s="215">
        <f>L12/L11</f>
        <v>0.96531612845223269</v>
      </c>
      <c r="O12" s="206">
        <f t="shared" si="1"/>
        <v>6.6403287081493442E-2</v>
      </c>
      <c r="Q12" s="189">
        <f t="shared" si="2"/>
        <v>3.1233867820825472</v>
      </c>
      <c r="R12" s="190">
        <f t="shared" si="2"/>
        <v>3.3475350332640885</v>
      </c>
      <c r="S12" s="182">
        <f t="shared" si="3"/>
        <v>7.1764487340273755E-2</v>
      </c>
    </row>
    <row r="13" spans="1:19" ht="24" customHeight="1" x14ac:dyDescent="0.25">
      <c r="A13" s="8"/>
      <c r="B13" s="3" t="s">
        <v>37</v>
      </c>
      <c r="D13" s="3"/>
      <c r="E13" s="19">
        <v>60663.539999999994</v>
      </c>
      <c r="F13" s="140">
        <v>53381.97</v>
      </c>
      <c r="G13" s="247">
        <f>E13/E11</f>
        <v>6.9549587567267798E-2</v>
      </c>
      <c r="H13" s="215">
        <f>F13/F11</f>
        <v>6.2050533819477581E-2</v>
      </c>
      <c r="I13" s="182">
        <f t="shared" si="0"/>
        <v>-0.12003206538886443</v>
      </c>
      <c r="K13" s="19">
        <v>10056.176000000001</v>
      </c>
      <c r="L13" s="140">
        <v>9120.9909999999909</v>
      </c>
      <c r="M13" s="247">
        <f>K13/K11</f>
        <v>3.8284898834686845E-2</v>
      </c>
      <c r="N13" s="215">
        <f>L13/L11</f>
        <v>3.2769068882856682E-2</v>
      </c>
      <c r="O13" s="182">
        <f t="shared" si="1"/>
        <v>-9.2996085191827421E-2</v>
      </c>
      <c r="Q13" s="189">
        <f t="shared" si="2"/>
        <v>1.657696863717482</v>
      </c>
      <c r="R13" s="190">
        <f t="shared" si="2"/>
        <v>1.7086276508716314</v>
      </c>
      <c r="S13" s="182">
        <f t="shared" si="3"/>
        <v>3.0723824282284078E-2</v>
      </c>
    </row>
    <row r="14" spans="1:19" ht="24" customHeight="1" thickBot="1" x14ac:dyDescent="0.3">
      <c r="A14" s="8"/>
      <c r="B14" t="s">
        <v>36</v>
      </c>
      <c r="E14" s="19">
        <v>4892.7599999999984</v>
      </c>
      <c r="F14" s="140">
        <v>4273.4699999999993</v>
      </c>
      <c r="G14" s="247">
        <f>E14/E11</f>
        <v>5.6094556972050283E-3</v>
      </c>
      <c r="H14" s="215">
        <f>F14/F11</f>
        <v>4.9674280428677097E-3</v>
      </c>
      <c r="I14" s="186">
        <f t="shared" si="0"/>
        <v>-0.12657273195497004</v>
      </c>
      <c r="K14" s="19">
        <v>653.97299999999962</v>
      </c>
      <c r="L14" s="140">
        <v>532.96900000000028</v>
      </c>
      <c r="M14" s="247">
        <f>K14/K11</f>
        <v>2.4897426363278291E-3</v>
      </c>
      <c r="N14" s="215">
        <f>L14/L11</f>
        <v>1.9148026649107831E-3</v>
      </c>
      <c r="O14" s="209">
        <f t="shared" si="1"/>
        <v>-0.1850290455416346</v>
      </c>
      <c r="Q14" s="189">
        <f t="shared" si="2"/>
        <v>1.3366136904323935</v>
      </c>
      <c r="R14" s="190">
        <f t="shared" si="2"/>
        <v>1.2471574622028476</v>
      </c>
      <c r="S14" s="182">
        <f t="shared" si="3"/>
        <v>-6.6927511568886364E-2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1439854.8700000038</v>
      </c>
      <c r="F15" s="145">
        <v>1444381.520000004</v>
      </c>
      <c r="G15" s="243">
        <f>G7+G11</f>
        <v>1</v>
      </c>
      <c r="H15" s="244">
        <f>H7+H11</f>
        <v>1</v>
      </c>
      <c r="I15" s="164">
        <f t="shared" si="0"/>
        <v>3.143823793852312E-3</v>
      </c>
      <c r="J15" s="1"/>
      <c r="K15" s="17">
        <v>406647.73700000002</v>
      </c>
      <c r="L15" s="145">
        <v>428883.0859999996</v>
      </c>
      <c r="M15" s="243">
        <f>M7+M11</f>
        <v>1</v>
      </c>
      <c r="N15" s="244">
        <f>N7+N11</f>
        <v>1</v>
      </c>
      <c r="O15" s="164">
        <f t="shared" si="1"/>
        <v>5.4679632952192178E-2</v>
      </c>
      <c r="Q15" s="191">
        <f t="shared" si="2"/>
        <v>2.824227257015139</v>
      </c>
      <c r="R15" s="192">
        <f t="shared" si="2"/>
        <v>2.9693199480979127</v>
      </c>
      <c r="S15" s="57">
        <f t="shared" si="3"/>
        <v>5.1374297419719266E-2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1293438.6100000038</v>
      </c>
      <c r="F16" s="181">
        <f t="shared" ref="F16:F17" si="4">F8+F12</f>
        <v>1279474.570000004</v>
      </c>
      <c r="G16" s="245">
        <f>E16/E15</f>
        <v>0.89831179304897613</v>
      </c>
      <c r="H16" s="246">
        <f>F16/F15</f>
        <v>0.88582867634584561</v>
      </c>
      <c r="I16" s="207">
        <f t="shared" si="0"/>
        <v>-1.0796059350663549E-2</v>
      </c>
      <c r="J16" s="3"/>
      <c r="K16" s="180">
        <f t="shared" ref="K16:L18" si="5">K8+K12</f>
        <v>382225.88100000005</v>
      </c>
      <c r="L16" s="181">
        <f t="shared" si="5"/>
        <v>400486.34699999966</v>
      </c>
      <c r="M16" s="250">
        <f>K16/K15</f>
        <v>0.93994346020423081</v>
      </c>
      <c r="N16" s="246">
        <f>L16/L15</f>
        <v>0.93378909095053475</v>
      </c>
      <c r="O16" s="207">
        <f t="shared" si="1"/>
        <v>4.7774017688769758E-2</v>
      </c>
      <c r="P16" s="3"/>
      <c r="Q16" s="189">
        <f t="shared" si="2"/>
        <v>2.9551142052269408</v>
      </c>
      <c r="R16" s="190">
        <f t="shared" si="2"/>
        <v>3.1300844611550067</v>
      </c>
      <c r="S16" s="182">
        <f t="shared" si="3"/>
        <v>5.9209304201706447E-2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137114.47</v>
      </c>
      <c r="F17" s="140">
        <f t="shared" si="4"/>
        <v>154120.43</v>
      </c>
      <c r="G17" s="248">
        <f>E17/E15</f>
        <v>9.5227979469902843E-2</v>
      </c>
      <c r="H17" s="215">
        <f>F17/F15</f>
        <v>0.1067034075595204</v>
      </c>
      <c r="I17" s="182">
        <f t="shared" si="0"/>
        <v>0.12402746405977423</v>
      </c>
      <c r="K17" s="19">
        <f t="shared" si="5"/>
        <v>22760.438000000009</v>
      </c>
      <c r="L17" s="140">
        <f t="shared" si="5"/>
        <v>26367.553999999975</v>
      </c>
      <c r="M17" s="247">
        <f>K17/K15</f>
        <v>5.5970895517365213E-2</v>
      </c>
      <c r="N17" s="215">
        <f>L17/L15</f>
        <v>6.1479584671707006E-2</v>
      </c>
      <c r="O17" s="182">
        <f t="shared" si="1"/>
        <v>0.15848183589436918</v>
      </c>
      <c r="Q17" s="189">
        <f t="shared" si="2"/>
        <v>1.6599588650271566</v>
      </c>
      <c r="R17" s="190">
        <f t="shared" si="2"/>
        <v>1.7108409313418069</v>
      </c>
      <c r="S17" s="182">
        <f t="shared" si="3"/>
        <v>3.0652606752287134E-2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9301.7899999999972</v>
      </c>
      <c r="F18" s="142">
        <f>F10+F14</f>
        <v>10786.519999999999</v>
      </c>
      <c r="G18" s="249">
        <f>E18/E15</f>
        <v>6.4602274811210473E-3</v>
      </c>
      <c r="H18" s="221">
        <f>F18/F15</f>
        <v>7.467916094634033E-3</v>
      </c>
      <c r="I18" s="208">
        <f t="shared" si="0"/>
        <v>0.15961766498706181</v>
      </c>
      <c r="K18" s="21">
        <f t="shared" si="5"/>
        <v>1661.4179999999992</v>
      </c>
      <c r="L18" s="142">
        <f t="shared" si="5"/>
        <v>2029.1850000000006</v>
      </c>
      <c r="M18" s="249">
        <f>K18/K15</f>
        <v>4.0856442784040362E-3</v>
      </c>
      <c r="N18" s="221">
        <f>L18/L15</f>
        <v>4.7313243777582841E-3</v>
      </c>
      <c r="O18" s="208">
        <f t="shared" si="1"/>
        <v>0.22135729840413526</v>
      </c>
      <c r="Q18" s="193">
        <f t="shared" si="2"/>
        <v>1.7861271862727492</v>
      </c>
      <c r="R18" s="194">
        <f t="shared" si="2"/>
        <v>1.8812230450599459</v>
      </c>
      <c r="S18" s="186">
        <f t="shared" si="3"/>
        <v>5.3241370221591304E-2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70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F5</f>
        <v>2022/2021</v>
      </c>
    </row>
    <row r="6" spans="1:16" ht="19.5" customHeight="1" thickBot="1" x14ac:dyDescent="0.3">
      <c r="A6" s="358"/>
      <c r="B6" s="99">
        <v>2021</v>
      </c>
      <c r="C6" s="134"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162</v>
      </c>
      <c r="B7" s="39">
        <v>190426.39999999991</v>
      </c>
      <c r="C7" s="147">
        <v>170701.27000000002</v>
      </c>
      <c r="D7" s="247">
        <f>B7/$B$33</f>
        <v>0.13225388472659044</v>
      </c>
      <c r="E7" s="246">
        <f>C7/$C$33</f>
        <v>0.11818295072066554</v>
      </c>
      <c r="F7" s="52">
        <f>(C7-B7)/B7</f>
        <v>-0.10358400936004618</v>
      </c>
      <c r="H7" s="39">
        <v>57478.893999999993</v>
      </c>
      <c r="I7" s="147">
        <v>55395.047999999995</v>
      </c>
      <c r="J7" s="247">
        <f>H7/$H$33</f>
        <v>0.14134812214631839</v>
      </c>
      <c r="K7" s="246">
        <f>I7/$I$33</f>
        <v>0.12916118589950651</v>
      </c>
      <c r="L7" s="52">
        <f>(I7-H7)/H7</f>
        <v>-3.6254107464211087E-2</v>
      </c>
      <c r="N7" s="27">
        <f t="shared" ref="N7:O33" si="0">(H7/B7)*10</f>
        <v>3.0184309528510767</v>
      </c>
      <c r="O7" s="151">
        <f t="shared" si="0"/>
        <v>3.245145627797613</v>
      </c>
      <c r="P7" s="61">
        <f>(O7-N7)/N7</f>
        <v>7.5110108028938555E-2</v>
      </c>
    </row>
    <row r="8" spans="1:16" ht="20.100000000000001" customHeight="1" x14ac:dyDescent="0.25">
      <c r="A8" s="8" t="s">
        <v>160</v>
      </c>
      <c r="B8" s="19">
        <v>186194.09000000005</v>
      </c>
      <c r="C8" s="140">
        <v>175044.38999999998</v>
      </c>
      <c r="D8" s="247">
        <f t="shared" ref="D8:D32" si="1">B8/$B$33</f>
        <v>0.12931448431326972</v>
      </c>
      <c r="E8" s="215">
        <f t="shared" ref="E8:E32" si="2">C8/$C$33</f>
        <v>0.12118985709537461</v>
      </c>
      <c r="F8" s="52">
        <f t="shared" ref="F8:F33" si="3">(C8-B8)/B8</f>
        <v>-5.9882136967935269E-2</v>
      </c>
      <c r="H8" s="19">
        <v>52517.811999999998</v>
      </c>
      <c r="I8" s="140">
        <v>54169.678999999989</v>
      </c>
      <c r="J8" s="247">
        <f t="shared" ref="J8:J32" si="4">H8/$H$33</f>
        <v>0.12914817229143946</v>
      </c>
      <c r="K8" s="215">
        <f t="shared" ref="K8:K32" si="5">I8/$I$33</f>
        <v>0.12630406926329577</v>
      </c>
      <c r="L8" s="52">
        <f t="shared" ref="L8:L33" si="6">(I8-H8)/H8</f>
        <v>3.145346192259478E-2</v>
      </c>
      <c r="N8" s="27">
        <f t="shared" si="0"/>
        <v>2.8205950038478655</v>
      </c>
      <c r="O8" s="152">
        <f t="shared" si="0"/>
        <v>3.0946252547710893</v>
      </c>
      <c r="P8" s="52">
        <f t="shared" ref="P8:P71" si="7">(O8-N8)/N8</f>
        <v>9.7153349044932266E-2</v>
      </c>
    </row>
    <row r="9" spans="1:16" ht="20.100000000000001" customHeight="1" x14ac:dyDescent="0.25">
      <c r="A9" s="8" t="s">
        <v>161</v>
      </c>
      <c r="B9" s="19">
        <v>130010.06000000001</v>
      </c>
      <c r="C9" s="140">
        <v>127492.65</v>
      </c>
      <c r="D9" s="247">
        <f t="shared" si="1"/>
        <v>9.0293864130903678E-2</v>
      </c>
      <c r="E9" s="215">
        <f t="shared" si="2"/>
        <v>8.8267987532823028E-2</v>
      </c>
      <c r="F9" s="52">
        <f t="shared" si="3"/>
        <v>-1.936319389438031E-2</v>
      </c>
      <c r="H9" s="19">
        <v>34585.313999999998</v>
      </c>
      <c r="I9" s="140">
        <v>36377.43299999999</v>
      </c>
      <c r="J9" s="247">
        <f t="shared" si="4"/>
        <v>8.5049813027731111E-2</v>
      </c>
      <c r="K9" s="215">
        <f t="shared" si="5"/>
        <v>8.4818996569148958E-2</v>
      </c>
      <c r="L9" s="52">
        <f t="shared" si="6"/>
        <v>5.1817340736012733E-2</v>
      </c>
      <c r="N9" s="27">
        <f t="shared" si="0"/>
        <v>2.6602029104516984</v>
      </c>
      <c r="O9" s="152">
        <f t="shared" si="0"/>
        <v>2.8532964841502624</v>
      </c>
      <c r="P9" s="52">
        <f t="shared" si="7"/>
        <v>7.2586032042862833E-2</v>
      </c>
    </row>
    <row r="10" spans="1:16" ht="20.100000000000001" customHeight="1" x14ac:dyDescent="0.25">
      <c r="A10" s="8" t="s">
        <v>163</v>
      </c>
      <c r="B10" s="19">
        <v>97940.140000000029</v>
      </c>
      <c r="C10" s="140">
        <v>96213.890000000043</v>
      </c>
      <c r="D10" s="247">
        <f t="shared" si="1"/>
        <v>6.8020841572734345E-2</v>
      </c>
      <c r="E10" s="215">
        <f t="shared" si="2"/>
        <v>6.6612518000091853E-2</v>
      </c>
      <c r="F10" s="52">
        <f t="shared" si="3"/>
        <v>-1.7625561899339587E-2</v>
      </c>
      <c r="H10" s="19">
        <v>34189.774000000012</v>
      </c>
      <c r="I10" s="140">
        <v>35684.483</v>
      </c>
      <c r="J10" s="247">
        <f t="shared" si="4"/>
        <v>8.4077128406594301E-2</v>
      </c>
      <c r="K10" s="215">
        <f t="shared" si="5"/>
        <v>8.320328818003335E-2</v>
      </c>
      <c r="L10" s="52">
        <f t="shared" si="6"/>
        <v>4.3718013462153552E-2</v>
      </c>
      <c r="N10" s="27">
        <f t="shared" si="0"/>
        <v>3.4908847383718262</v>
      </c>
      <c r="O10" s="152">
        <f t="shared" si="0"/>
        <v>3.7088702057467988</v>
      </c>
      <c r="P10" s="52">
        <f t="shared" si="7"/>
        <v>6.2444189284989855E-2</v>
      </c>
    </row>
    <row r="11" spans="1:16" ht="20.100000000000001" customHeight="1" x14ac:dyDescent="0.25">
      <c r="A11" s="8" t="s">
        <v>169</v>
      </c>
      <c r="B11" s="19">
        <v>103778.67999999996</v>
      </c>
      <c r="C11" s="140">
        <v>110771.51</v>
      </c>
      <c r="D11" s="247">
        <f t="shared" si="1"/>
        <v>7.2075791916444976E-2</v>
      </c>
      <c r="E11" s="215">
        <f t="shared" si="2"/>
        <v>7.6691309370947897E-2</v>
      </c>
      <c r="F11" s="52">
        <f t="shared" si="3"/>
        <v>6.7382144386496659E-2</v>
      </c>
      <c r="H11" s="19">
        <v>24420.142000000003</v>
      </c>
      <c r="I11" s="140">
        <v>26510.625999999997</v>
      </c>
      <c r="J11" s="247">
        <f t="shared" si="4"/>
        <v>6.0052324845471815E-2</v>
      </c>
      <c r="K11" s="215">
        <f t="shared" si="5"/>
        <v>6.1813176749991997E-2</v>
      </c>
      <c r="L11" s="52">
        <f t="shared" si="6"/>
        <v>8.5604907620929996E-2</v>
      </c>
      <c r="N11" s="27">
        <f t="shared" si="0"/>
        <v>2.3530981507955211</v>
      </c>
      <c r="O11" s="152">
        <f t="shared" si="0"/>
        <v>2.3932711578997159</v>
      </c>
      <c r="P11" s="52">
        <f t="shared" si="7"/>
        <v>1.7072389050415665E-2</v>
      </c>
    </row>
    <row r="12" spans="1:16" ht="20.100000000000001" customHeight="1" x14ac:dyDescent="0.25">
      <c r="A12" s="8" t="s">
        <v>164</v>
      </c>
      <c r="B12" s="19">
        <v>109518.87000000001</v>
      </c>
      <c r="C12" s="140">
        <v>91859.349999999962</v>
      </c>
      <c r="D12" s="247">
        <f t="shared" si="1"/>
        <v>7.6062436764894215E-2</v>
      </c>
      <c r="E12" s="215">
        <f t="shared" si="2"/>
        <v>6.3597705127105164E-2</v>
      </c>
      <c r="F12" s="52">
        <f t="shared" si="3"/>
        <v>-0.16124636786336496</v>
      </c>
      <c r="H12" s="19">
        <v>28409.570000000014</v>
      </c>
      <c r="I12" s="140">
        <v>24542.758000000005</v>
      </c>
      <c r="J12" s="247">
        <f t="shared" si="4"/>
        <v>6.9862850361810808E-2</v>
      </c>
      <c r="K12" s="215">
        <f t="shared" si="5"/>
        <v>5.7224821405057753E-2</v>
      </c>
      <c r="L12" s="52">
        <f t="shared" si="6"/>
        <v>-0.13610948704961065</v>
      </c>
      <c r="N12" s="27">
        <f t="shared" si="0"/>
        <v>2.5940342518143233</v>
      </c>
      <c r="O12" s="152">
        <f t="shared" si="0"/>
        <v>2.6717757092772825</v>
      </c>
      <c r="P12" s="52">
        <f t="shared" si="7"/>
        <v>2.9969325735997927E-2</v>
      </c>
    </row>
    <row r="13" spans="1:16" ht="20.100000000000001" customHeight="1" x14ac:dyDescent="0.25">
      <c r="A13" s="8" t="s">
        <v>168</v>
      </c>
      <c r="B13" s="19">
        <v>59136.999999999993</v>
      </c>
      <c r="C13" s="140">
        <v>52306.669999999955</v>
      </c>
      <c r="D13" s="247">
        <f t="shared" si="1"/>
        <v>4.107150049087932E-2</v>
      </c>
      <c r="E13" s="215">
        <f t="shared" si="2"/>
        <v>3.6213887588370658E-2</v>
      </c>
      <c r="F13" s="52">
        <f t="shared" si="3"/>
        <v>-0.11550010991426753</v>
      </c>
      <c r="H13" s="19">
        <v>22752.546999999999</v>
      </c>
      <c r="I13" s="140">
        <v>21332.298000000003</v>
      </c>
      <c r="J13" s="247">
        <f t="shared" si="4"/>
        <v>5.5951490515733483E-2</v>
      </c>
      <c r="K13" s="215">
        <f t="shared" si="5"/>
        <v>4.9739191626689654E-2</v>
      </c>
      <c r="L13" s="52">
        <f t="shared" si="6"/>
        <v>-6.2421539003962773E-2</v>
      </c>
      <c r="N13" s="27">
        <f t="shared" si="0"/>
        <v>3.8474300353416648</v>
      </c>
      <c r="O13" s="152">
        <f t="shared" si="0"/>
        <v>4.0783131482084443</v>
      </c>
      <c r="P13" s="52">
        <f t="shared" si="7"/>
        <v>6.0009697576287761E-2</v>
      </c>
    </row>
    <row r="14" spans="1:16" ht="20.100000000000001" customHeight="1" x14ac:dyDescent="0.25">
      <c r="A14" s="8" t="s">
        <v>170</v>
      </c>
      <c r="B14" s="19">
        <v>74180.530000000013</v>
      </c>
      <c r="C14" s="140">
        <v>76839.700000000012</v>
      </c>
      <c r="D14" s="247">
        <f t="shared" si="1"/>
        <v>5.1519449317832984E-2</v>
      </c>
      <c r="E14" s="215">
        <f t="shared" si="2"/>
        <v>5.3199032898177762E-2</v>
      </c>
      <c r="F14" s="52">
        <f t="shared" si="3"/>
        <v>3.5847276906757042E-2</v>
      </c>
      <c r="H14" s="19">
        <v>18391.226999999999</v>
      </c>
      <c r="I14" s="140">
        <v>18958.048999999999</v>
      </c>
      <c r="J14" s="247">
        <f t="shared" si="4"/>
        <v>4.5226433904881139E-2</v>
      </c>
      <c r="K14" s="215">
        <f t="shared" si="5"/>
        <v>4.420330299525968E-2</v>
      </c>
      <c r="L14" s="52">
        <f t="shared" si="6"/>
        <v>3.0820238366912667E-2</v>
      </c>
      <c r="N14" s="27">
        <f t="shared" si="0"/>
        <v>2.4792525747659115</v>
      </c>
      <c r="O14" s="152">
        <f t="shared" si="0"/>
        <v>2.4672205903979321</v>
      </c>
      <c r="P14" s="52">
        <f t="shared" si="7"/>
        <v>-4.8530692235402937E-3</v>
      </c>
    </row>
    <row r="15" spans="1:16" ht="20.100000000000001" customHeight="1" x14ac:dyDescent="0.25">
      <c r="A15" s="8" t="s">
        <v>159</v>
      </c>
      <c r="B15" s="19">
        <v>88001.25</v>
      </c>
      <c r="C15" s="140">
        <v>87378.349999999962</v>
      </c>
      <c r="D15" s="247">
        <f t="shared" si="1"/>
        <v>6.1118138941322592E-2</v>
      </c>
      <c r="E15" s="215">
        <f t="shared" si="2"/>
        <v>6.0495339209269271E-2</v>
      </c>
      <c r="F15" s="52">
        <f t="shared" si="3"/>
        <v>-7.0783085467540268E-3</v>
      </c>
      <c r="H15" s="19">
        <v>19081.822999999997</v>
      </c>
      <c r="I15" s="140">
        <v>18739.906999999999</v>
      </c>
      <c r="J15" s="247">
        <f t="shared" si="4"/>
        <v>4.6924699841622342E-2</v>
      </c>
      <c r="K15" s="215">
        <f t="shared" si="5"/>
        <v>4.3694674869971473E-2</v>
      </c>
      <c r="L15" s="52">
        <f t="shared" si="6"/>
        <v>-1.7918413770004967E-2</v>
      </c>
      <c r="N15" s="27">
        <f t="shared" si="0"/>
        <v>2.1683581767304441</v>
      </c>
      <c r="O15" s="152">
        <f t="shared" si="0"/>
        <v>2.1446853825919128</v>
      </c>
      <c r="P15" s="52">
        <f t="shared" si="7"/>
        <v>-1.091738182029792E-2</v>
      </c>
    </row>
    <row r="16" spans="1:16" ht="20.100000000000001" customHeight="1" x14ac:dyDescent="0.25">
      <c r="A16" s="8" t="s">
        <v>165</v>
      </c>
      <c r="B16" s="19">
        <v>23012.070000000003</v>
      </c>
      <c r="C16" s="140">
        <v>37844.089999999997</v>
      </c>
      <c r="D16" s="247">
        <f t="shared" si="1"/>
        <v>1.5982214929758858E-2</v>
      </c>
      <c r="E16" s="215">
        <f t="shared" si="2"/>
        <v>2.6200896007032817E-2</v>
      </c>
      <c r="F16" s="52">
        <f t="shared" si="3"/>
        <v>0.64453219549566776</v>
      </c>
      <c r="H16" s="19">
        <v>7407.2469999999994</v>
      </c>
      <c r="I16" s="140">
        <v>13867.214000000005</v>
      </c>
      <c r="J16" s="247">
        <f t="shared" si="4"/>
        <v>1.8215389699807908E-2</v>
      </c>
      <c r="K16" s="215">
        <f t="shared" si="5"/>
        <v>3.2333319854912668E-2</v>
      </c>
      <c r="L16" s="52">
        <f t="shared" si="6"/>
        <v>0.87211443063799632</v>
      </c>
      <c r="N16" s="27">
        <f t="shared" si="0"/>
        <v>3.2188529758513678</v>
      </c>
      <c r="O16" s="152">
        <f t="shared" si="0"/>
        <v>3.6643010837359298</v>
      </c>
      <c r="P16" s="52">
        <f t="shared" si="7"/>
        <v>0.13838721781529759</v>
      </c>
    </row>
    <row r="17" spans="1:16" ht="20.100000000000001" customHeight="1" x14ac:dyDescent="0.25">
      <c r="A17" s="8" t="s">
        <v>167</v>
      </c>
      <c r="B17" s="19">
        <v>28681.99</v>
      </c>
      <c r="C17" s="140">
        <v>36167.780000000006</v>
      </c>
      <c r="D17" s="247">
        <f t="shared" si="1"/>
        <v>1.9920056248446758E-2</v>
      </c>
      <c r="E17" s="215">
        <f t="shared" si="2"/>
        <v>2.5040323141215487E-2</v>
      </c>
      <c r="F17" s="52">
        <f t="shared" si="3"/>
        <v>0.26099269959999305</v>
      </c>
      <c r="H17" s="19">
        <v>8914.3900000000012</v>
      </c>
      <c r="I17" s="140">
        <v>11312.635999999993</v>
      </c>
      <c r="J17" s="247">
        <f t="shared" si="4"/>
        <v>2.1921651564484165E-2</v>
      </c>
      <c r="K17" s="215">
        <f t="shared" si="5"/>
        <v>2.6376969316994708E-2</v>
      </c>
      <c r="L17" s="52">
        <f t="shared" si="6"/>
        <v>0.26903085909411545</v>
      </c>
      <c r="N17" s="27">
        <f t="shared" si="0"/>
        <v>3.1080095906873968</v>
      </c>
      <c r="O17" s="152">
        <f t="shared" si="0"/>
        <v>3.1278215030062646</v>
      </c>
      <c r="P17" s="52">
        <f t="shared" si="7"/>
        <v>6.3744694927038558E-3</v>
      </c>
    </row>
    <row r="18" spans="1:16" ht="20.100000000000001" customHeight="1" x14ac:dyDescent="0.25">
      <c r="A18" s="8" t="s">
        <v>166</v>
      </c>
      <c r="B18" s="19">
        <v>28251.729999999992</v>
      </c>
      <c r="C18" s="140">
        <v>32835.190000000017</v>
      </c>
      <c r="D18" s="247">
        <f t="shared" si="1"/>
        <v>1.9621234465109657E-2</v>
      </c>
      <c r="E18" s="215">
        <f t="shared" si="2"/>
        <v>2.2733044936769899E-2</v>
      </c>
      <c r="F18" s="52">
        <f t="shared" si="3"/>
        <v>0.16223643649433242</v>
      </c>
      <c r="H18" s="19">
        <v>8115.8130000000037</v>
      </c>
      <c r="I18" s="140">
        <v>9288.5680000000011</v>
      </c>
      <c r="J18" s="247">
        <f t="shared" si="4"/>
        <v>1.9957846218138425E-2</v>
      </c>
      <c r="K18" s="215">
        <f t="shared" si="5"/>
        <v>2.1657575929678905E-2</v>
      </c>
      <c r="L18" s="52">
        <f t="shared" si="6"/>
        <v>0.14450246697404151</v>
      </c>
      <c r="N18" s="27">
        <f t="shared" si="0"/>
        <v>2.8726782395272803</v>
      </c>
      <c r="O18" s="152">
        <f t="shared" si="0"/>
        <v>2.8288455160454369</v>
      </c>
      <c r="P18" s="52">
        <f t="shared" si="7"/>
        <v>-1.5258486968264293E-2</v>
      </c>
    </row>
    <row r="19" spans="1:16" ht="20.100000000000001" customHeight="1" x14ac:dyDescent="0.25">
      <c r="A19" s="8" t="s">
        <v>176</v>
      </c>
      <c r="B19" s="19">
        <v>17336.829999999994</v>
      </c>
      <c r="C19" s="140">
        <v>39443.89</v>
      </c>
      <c r="D19" s="247">
        <f t="shared" si="1"/>
        <v>1.2040678794245417E-2</v>
      </c>
      <c r="E19" s="215">
        <f t="shared" si="2"/>
        <v>2.7308498103742005E-2</v>
      </c>
      <c r="F19" s="52">
        <f t="shared" si="3"/>
        <v>1.275150070687664</v>
      </c>
      <c r="H19" s="19">
        <v>3774.9319999999998</v>
      </c>
      <c r="I19" s="140">
        <v>8861.1859999999961</v>
      </c>
      <c r="J19" s="247">
        <f t="shared" si="4"/>
        <v>9.2830517829735216E-3</v>
      </c>
      <c r="K19" s="215">
        <f t="shared" si="5"/>
        <v>2.0661075918484702E-2</v>
      </c>
      <c r="L19" s="52">
        <f t="shared" si="6"/>
        <v>1.3473763236000003</v>
      </c>
      <c r="N19" s="27">
        <f t="shared" si="0"/>
        <v>2.1774061348008842</v>
      </c>
      <c r="O19" s="152">
        <f t="shared" si="0"/>
        <v>2.2465294371320872</v>
      </c>
      <c r="P19" s="52">
        <f t="shared" si="7"/>
        <v>3.1745709367868608E-2</v>
      </c>
    </row>
    <row r="20" spans="1:16" ht="20.100000000000001" customHeight="1" x14ac:dyDescent="0.25">
      <c r="A20" s="8" t="s">
        <v>172</v>
      </c>
      <c r="B20" s="19">
        <v>25280.909999999993</v>
      </c>
      <c r="C20" s="140">
        <v>28762.300000000003</v>
      </c>
      <c r="D20" s="247">
        <f t="shared" si="1"/>
        <v>1.7557957073826465E-2</v>
      </c>
      <c r="E20" s="215">
        <f t="shared" si="2"/>
        <v>1.9913229019989123E-2</v>
      </c>
      <c r="F20" s="52">
        <f t="shared" si="3"/>
        <v>0.13770825496392383</v>
      </c>
      <c r="H20" s="19">
        <v>7315.1379999999999</v>
      </c>
      <c r="I20" s="140">
        <v>8793.4470000000001</v>
      </c>
      <c r="J20" s="247">
        <f t="shared" si="4"/>
        <v>1.7988881615244291E-2</v>
      </c>
      <c r="K20" s="215">
        <f t="shared" si="5"/>
        <v>2.0503133107935171E-2</v>
      </c>
      <c r="L20" s="52">
        <f t="shared" si="6"/>
        <v>0.20208901048756706</v>
      </c>
      <c r="N20" s="27">
        <f t="shared" si="0"/>
        <v>2.8935422023969877</v>
      </c>
      <c r="O20" s="152">
        <f t="shared" si="0"/>
        <v>3.0572822757568066</v>
      </c>
      <c r="P20" s="52">
        <f t="shared" si="7"/>
        <v>5.6588106171106781E-2</v>
      </c>
    </row>
    <row r="21" spans="1:16" ht="20.100000000000001" customHeight="1" x14ac:dyDescent="0.25">
      <c r="A21" s="8" t="s">
        <v>177</v>
      </c>
      <c r="B21" s="19">
        <v>29286.899999999991</v>
      </c>
      <c r="C21" s="140">
        <v>38408.170000000006</v>
      </c>
      <c r="D21" s="247">
        <f t="shared" si="1"/>
        <v>2.0340174978885187E-2</v>
      </c>
      <c r="E21" s="215">
        <f t="shared" si="2"/>
        <v>2.6591429942969636E-2</v>
      </c>
      <c r="F21" s="52">
        <f t="shared" si="3"/>
        <v>0.31144539025980961</v>
      </c>
      <c r="H21" s="19">
        <v>6688.2999999999956</v>
      </c>
      <c r="I21" s="140">
        <v>8728.4969999999994</v>
      </c>
      <c r="J21" s="247">
        <f t="shared" si="4"/>
        <v>1.6447404943999457E-2</v>
      </c>
      <c r="K21" s="215">
        <f t="shared" si="5"/>
        <v>2.0351693235111646E-2</v>
      </c>
      <c r="L21" s="52">
        <f t="shared" si="6"/>
        <v>0.30503969618587756</v>
      </c>
      <c r="N21" s="27">
        <f t="shared" si="0"/>
        <v>2.2837172933973884</v>
      </c>
      <c r="O21" s="152">
        <f t="shared" si="0"/>
        <v>2.2725625823880695</v>
      </c>
      <c r="P21" s="52">
        <f t="shared" si="7"/>
        <v>-4.8844535361574799E-3</v>
      </c>
    </row>
    <row r="22" spans="1:16" ht="20.100000000000001" customHeight="1" x14ac:dyDescent="0.25">
      <c r="A22" s="8" t="s">
        <v>173</v>
      </c>
      <c r="B22" s="19">
        <v>40527.719999999994</v>
      </c>
      <c r="C22" s="140">
        <v>30290.490000000005</v>
      </c>
      <c r="D22" s="247">
        <f t="shared" si="1"/>
        <v>2.8147086796324123E-2</v>
      </c>
      <c r="E22" s="215">
        <f t="shared" si="2"/>
        <v>2.0971252803068264E-2</v>
      </c>
      <c r="F22" s="52">
        <f t="shared" si="3"/>
        <v>-0.25259822166161805</v>
      </c>
      <c r="H22" s="19">
        <v>10158.977999999997</v>
      </c>
      <c r="I22" s="140">
        <v>8295.0579999999991</v>
      </c>
      <c r="J22" s="247">
        <f t="shared" si="4"/>
        <v>2.4982256325700371E-2</v>
      </c>
      <c r="K22" s="215">
        <f t="shared" si="5"/>
        <v>1.9341070493976081E-2</v>
      </c>
      <c r="L22" s="52">
        <f t="shared" si="6"/>
        <v>-0.18347514877972948</v>
      </c>
      <c r="N22" s="27">
        <f t="shared" si="0"/>
        <v>2.5066739505701281</v>
      </c>
      <c r="O22" s="152">
        <f t="shared" si="0"/>
        <v>2.7385024144541728</v>
      </c>
      <c r="P22" s="52">
        <f t="shared" si="7"/>
        <v>9.24844907856152E-2</v>
      </c>
    </row>
    <row r="23" spans="1:16" ht="20.100000000000001" customHeight="1" x14ac:dyDescent="0.25">
      <c r="A23" s="8" t="s">
        <v>175</v>
      </c>
      <c r="B23" s="19">
        <v>19671.180000000008</v>
      </c>
      <c r="C23" s="140">
        <v>18881.82</v>
      </c>
      <c r="D23" s="247">
        <f t="shared" si="1"/>
        <v>1.366191857933571E-2</v>
      </c>
      <c r="E23" s="215">
        <f t="shared" si="2"/>
        <v>1.3072598713392565E-2</v>
      </c>
      <c r="F23" s="52">
        <f t="shared" si="3"/>
        <v>-4.0127740176237908E-2</v>
      </c>
      <c r="H23" s="19">
        <v>6511.045000000001</v>
      </c>
      <c r="I23" s="140">
        <v>6432.4469999999992</v>
      </c>
      <c r="J23" s="247">
        <f t="shared" si="4"/>
        <v>1.6011511703064012E-2</v>
      </c>
      <c r="K23" s="215">
        <f t="shared" si="5"/>
        <v>1.4998136345250986E-2</v>
      </c>
      <c r="L23" s="52">
        <f t="shared" si="6"/>
        <v>-1.2071487756573908E-2</v>
      </c>
      <c r="N23" s="27">
        <f t="shared" si="0"/>
        <v>3.3099412439924798</v>
      </c>
      <c r="O23" s="152">
        <f t="shared" si="0"/>
        <v>3.4066880205403924</v>
      </c>
      <c r="P23" s="52">
        <f t="shared" si="7"/>
        <v>2.9229152246586662E-2</v>
      </c>
    </row>
    <row r="24" spans="1:16" ht="20.100000000000001" customHeight="1" x14ac:dyDescent="0.25">
      <c r="A24" s="8" t="s">
        <v>180</v>
      </c>
      <c r="B24" s="19">
        <v>24885.629999999994</v>
      </c>
      <c r="C24" s="140">
        <v>15040.330000000002</v>
      </c>
      <c r="D24" s="247">
        <f t="shared" si="1"/>
        <v>1.7283429405631684E-2</v>
      </c>
      <c r="E24" s="215">
        <f t="shared" si="2"/>
        <v>1.0412989775720752E-2</v>
      </c>
      <c r="F24" s="52">
        <f t="shared" si="3"/>
        <v>-0.3956218910270704</v>
      </c>
      <c r="H24" s="19">
        <v>8720.6380000000008</v>
      </c>
      <c r="I24" s="140">
        <v>5724.1059999999989</v>
      </c>
      <c r="J24" s="247">
        <f t="shared" si="4"/>
        <v>2.1445190041719069E-2</v>
      </c>
      <c r="K24" s="215">
        <f t="shared" si="5"/>
        <v>1.3346541719297373E-2</v>
      </c>
      <c r="L24" s="52">
        <f t="shared" si="6"/>
        <v>-0.34361385027104685</v>
      </c>
      <c r="N24" s="27">
        <f t="shared" si="0"/>
        <v>3.5042866103851917</v>
      </c>
      <c r="O24" s="152">
        <f t="shared" si="0"/>
        <v>3.8058380367983933</v>
      </c>
      <c r="P24" s="52">
        <f t="shared" si="7"/>
        <v>8.6052158382117883E-2</v>
      </c>
    </row>
    <row r="25" spans="1:16" ht="20.100000000000001" customHeight="1" x14ac:dyDescent="0.25">
      <c r="A25" s="8" t="s">
        <v>174</v>
      </c>
      <c r="B25" s="19">
        <v>773.87000000000035</v>
      </c>
      <c r="C25" s="140">
        <v>2237.7400000000002</v>
      </c>
      <c r="D25" s="247">
        <f t="shared" si="1"/>
        <v>5.3746389037111783E-4</v>
      </c>
      <c r="E25" s="215">
        <f t="shared" si="2"/>
        <v>1.5492721064445632E-3</v>
      </c>
      <c r="F25" s="52">
        <f t="shared" si="3"/>
        <v>1.8916226239549268</v>
      </c>
      <c r="H25" s="19">
        <v>1370.9549999999999</v>
      </c>
      <c r="I25" s="140">
        <v>4134.9689999999991</v>
      </c>
      <c r="J25" s="247">
        <f t="shared" si="4"/>
        <v>3.3713577508486148E-3</v>
      </c>
      <c r="K25" s="215">
        <f t="shared" si="5"/>
        <v>9.641249876662197E-3</v>
      </c>
      <c r="L25" s="52">
        <f t="shared" si="6"/>
        <v>2.0161230674967445</v>
      </c>
      <c r="N25" s="27">
        <f t="shared" si="0"/>
        <v>17.715572382958371</v>
      </c>
      <c r="O25" s="152">
        <f t="shared" si="0"/>
        <v>18.478326347118067</v>
      </c>
      <c r="P25" s="52">
        <f t="shared" si="7"/>
        <v>4.3055564204825418E-2</v>
      </c>
    </row>
    <row r="26" spans="1:16" ht="20.100000000000001" customHeight="1" x14ac:dyDescent="0.25">
      <c r="A26" s="8" t="s">
        <v>179</v>
      </c>
      <c r="B26" s="19">
        <v>14221.09</v>
      </c>
      <c r="C26" s="140">
        <v>12018.51</v>
      </c>
      <c r="D26" s="247">
        <f t="shared" si="1"/>
        <v>9.8767523701885299E-3</v>
      </c>
      <c r="E26" s="215">
        <f t="shared" si="2"/>
        <v>8.3208694057509119E-3</v>
      </c>
      <c r="F26" s="52">
        <f t="shared" si="3"/>
        <v>-0.15488123624841696</v>
      </c>
      <c r="H26" s="19">
        <v>4107.3680000000013</v>
      </c>
      <c r="I26" s="140">
        <v>4108.3989999999994</v>
      </c>
      <c r="J26" s="247">
        <f t="shared" si="4"/>
        <v>1.0100555410197694E-2</v>
      </c>
      <c r="K26" s="215">
        <f t="shared" si="5"/>
        <v>9.5792982612515586E-3</v>
      </c>
      <c r="L26" s="52">
        <f t="shared" si="6"/>
        <v>2.5101232711510871E-4</v>
      </c>
      <c r="N26" s="27">
        <f t="shared" si="0"/>
        <v>2.8882230546322409</v>
      </c>
      <c r="O26" s="152">
        <f t="shared" si="0"/>
        <v>3.4183929621891562</v>
      </c>
      <c r="P26" s="52">
        <f t="shared" si="7"/>
        <v>0.18356266033768023</v>
      </c>
    </row>
    <row r="27" spans="1:16" ht="20.100000000000001" customHeight="1" x14ac:dyDescent="0.25">
      <c r="A27" s="8" t="s">
        <v>183</v>
      </c>
      <c r="B27" s="19">
        <v>8767.5999999999967</v>
      </c>
      <c r="C27" s="140">
        <v>16310.690000000006</v>
      </c>
      <c r="D27" s="247">
        <f t="shared" si="1"/>
        <v>6.0892248119423275E-3</v>
      </c>
      <c r="E27" s="215">
        <f t="shared" si="2"/>
        <v>1.1292508090244745E-2</v>
      </c>
      <c r="F27" s="52">
        <f t="shared" si="3"/>
        <v>0.86033692230485104</v>
      </c>
      <c r="H27" s="19">
        <v>2201.5670000000005</v>
      </c>
      <c r="I27" s="140">
        <v>3793.7389999999996</v>
      </c>
      <c r="J27" s="247">
        <f t="shared" si="4"/>
        <v>5.4139413543570249E-3</v>
      </c>
      <c r="K27" s="215">
        <f t="shared" si="5"/>
        <v>8.8456251221807388E-3</v>
      </c>
      <c r="L27" s="52">
        <f t="shared" si="6"/>
        <v>0.72319943022401711</v>
      </c>
      <c r="N27" s="27">
        <f t="shared" si="0"/>
        <v>2.5110258223459114</v>
      </c>
      <c r="O27" s="152">
        <f t="shared" si="0"/>
        <v>2.3259218340854972</v>
      </c>
      <c r="P27" s="52">
        <f t="shared" si="7"/>
        <v>-7.3716481373131346E-2</v>
      </c>
    </row>
    <row r="28" spans="1:16" ht="20.100000000000001" customHeight="1" x14ac:dyDescent="0.25">
      <c r="A28" s="8" t="s">
        <v>171</v>
      </c>
      <c r="B28" s="19">
        <v>11655.029999999999</v>
      </c>
      <c r="C28" s="140">
        <v>11166.509999999998</v>
      </c>
      <c r="D28" s="247">
        <f t="shared" si="1"/>
        <v>8.0945866439997502E-3</v>
      </c>
      <c r="E28" s="215">
        <f t="shared" si="2"/>
        <v>7.7309975552719594E-3</v>
      </c>
      <c r="F28" s="52">
        <f t="shared" si="3"/>
        <v>-4.1914950025868702E-2</v>
      </c>
      <c r="H28" s="19">
        <v>3915.670000000001</v>
      </c>
      <c r="I28" s="140">
        <v>3711.5340000000001</v>
      </c>
      <c r="J28" s="247">
        <f t="shared" si="4"/>
        <v>9.6291449422230488E-3</v>
      </c>
      <c r="K28" s="215">
        <f t="shared" si="5"/>
        <v>8.6539528397256565E-3</v>
      </c>
      <c r="L28" s="52">
        <f t="shared" si="6"/>
        <v>-5.213309599634311E-2</v>
      </c>
      <c r="N28" s="27">
        <f t="shared" si="0"/>
        <v>3.3596395719273149</v>
      </c>
      <c r="O28" s="152">
        <f t="shared" si="0"/>
        <v>3.3238084235808687</v>
      </c>
      <c r="P28" s="52">
        <f t="shared" si="7"/>
        <v>-1.0665176302198105E-2</v>
      </c>
    </row>
    <row r="29" spans="1:16" ht="20.100000000000001" customHeight="1" x14ac:dyDescent="0.25">
      <c r="A29" s="8" t="s">
        <v>182</v>
      </c>
      <c r="B29" s="19">
        <v>11535.189999999993</v>
      </c>
      <c r="C29" s="140">
        <v>12654.060000000003</v>
      </c>
      <c r="D29" s="247">
        <f t="shared" si="1"/>
        <v>8.011356033403555E-3</v>
      </c>
      <c r="E29" s="215">
        <f t="shared" si="2"/>
        <v>8.7608847280183991E-3</v>
      </c>
      <c r="F29" s="52">
        <f>(C29-B29)/B29</f>
        <v>9.6996234999164349E-2</v>
      </c>
      <c r="H29" s="19">
        <v>3423.6000000000013</v>
      </c>
      <c r="I29" s="140">
        <v>3623.4489999999996</v>
      </c>
      <c r="J29" s="247">
        <f t="shared" si="4"/>
        <v>8.419080418981895E-3</v>
      </c>
      <c r="K29" s="215">
        <f t="shared" si="5"/>
        <v>8.4485705272135687E-3</v>
      </c>
      <c r="L29" s="52">
        <f>(I29-H29)/H29</f>
        <v>5.8373933870778792E-2</v>
      </c>
      <c r="N29" s="27">
        <f t="shared" si="0"/>
        <v>2.9679615160218455</v>
      </c>
      <c r="O29" s="152">
        <f t="shared" si="0"/>
        <v>2.8634675353206784</v>
      </c>
      <c r="P29" s="52">
        <f>(O29-N29)/N29</f>
        <v>-3.5207323321775168E-2</v>
      </c>
    </row>
    <row r="30" spans="1:16" ht="20.100000000000001" customHeight="1" x14ac:dyDescent="0.25">
      <c r="A30" s="8" t="s">
        <v>197</v>
      </c>
      <c r="B30" s="19">
        <v>6842.260000000002</v>
      </c>
      <c r="C30" s="140">
        <v>5959.1999999999989</v>
      </c>
      <c r="D30" s="247">
        <f t="shared" si="1"/>
        <v>4.7520483783202406E-3</v>
      </c>
      <c r="E30" s="215">
        <f t="shared" si="2"/>
        <v>4.1257797316598165E-3</v>
      </c>
      <c r="F30" s="52">
        <f t="shared" si="3"/>
        <v>-0.12905969664993772</v>
      </c>
      <c r="H30" s="19">
        <v>3586.4450000000011</v>
      </c>
      <c r="I30" s="140">
        <v>3135.3500000000008</v>
      </c>
      <c r="J30" s="247">
        <f t="shared" si="4"/>
        <v>8.8195375841966118E-3</v>
      </c>
      <c r="K30" s="215">
        <f t="shared" si="5"/>
        <v>7.3105004658542382E-3</v>
      </c>
      <c r="L30" s="52">
        <f t="shared" si="6"/>
        <v>-0.12577775485194953</v>
      </c>
      <c r="N30" s="27">
        <f t="shared" si="0"/>
        <v>5.2416087666940463</v>
      </c>
      <c r="O30" s="152">
        <f t="shared" si="0"/>
        <v>5.2613605853134668</v>
      </c>
      <c r="P30" s="52">
        <f t="shared" si="7"/>
        <v>3.768274111743423E-3</v>
      </c>
    </row>
    <row r="31" spans="1:16" ht="20.100000000000001" customHeight="1" x14ac:dyDescent="0.25">
      <c r="A31" s="8" t="s">
        <v>199</v>
      </c>
      <c r="B31" s="19">
        <v>5229.2100000000009</v>
      </c>
      <c r="C31" s="140">
        <v>11635.81</v>
      </c>
      <c r="D31" s="247">
        <f t="shared" si="1"/>
        <v>3.6317618594435145E-3</v>
      </c>
      <c r="E31" s="215">
        <f t="shared" si="2"/>
        <v>8.0559117095322548E-3</v>
      </c>
      <c r="F31" s="52">
        <f t="shared" si="3"/>
        <v>1.2251563811742112</v>
      </c>
      <c r="H31" s="19">
        <v>1099.828</v>
      </c>
      <c r="I31" s="140">
        <v>2525.6749999999993</v>
      </c>
      <c r="J31" s="247">
        <f t="shared" si="4"/>
        <v>2.7046209776399157E-3</v>
      </c>
      <c r="K31" s="215">
        <f t="shared" si="5"/>
        <v>5.8889592116020198E-3</v>
      </c>
      <c r="L31" s="52">
        <f t="shared" si="6"/>
        <v>1.2964272595351267</v>
      </c>
      <c r="N31" s="27">
        <f t="shared" si="0"/>
        <v>2.1032393038336568</v>
      </c>
      <c r="O31" s="152">
        <f t="shared" si="0"/>
        <v>2.170605226451789</v>
      </c>
      <c r="P31" s="52">
        <f t="shared" si="7"/>
        <v>3.2029604284848481E-2</v>
      </c>
    </row>
    <row r="32" spans="1:16" ht="20.100000000000001" customHeight="1" thickBot="1" x14ac:dyDescent="0.3">
      <c r="A32" s="8" t="s">
        <v>17</v>
      </c>
      <c r="B32" s="19">
        <f>B33-SUM(B7:B31)</f>
        <v>104708.64000000036</v>
      </c>
      <c r="C32" s="140">
        <f>C33-SUM(C7:C31)</f>
        <v>106117.16000000038</v>
      </c>
      <c r="D32" s="247">
        <f t="shared" si="1"/>
        <v>7.272166256589481E-2</v>
      </c>
      <c r="E32" s="215">
        <f t="shared" si="2"/>
        <v>7.3468926686351105E-2</v>
      </c>
      <c r="F32" s="52">
        <f t="shared" si="3"/>
        <v>1.3451803022176715E-2</v>
      </c>
      <c r="H32" s="19">
        <f>H33-SUM(H7:H31)</f>
        <v>27508.720000000438</v>
      </c>
      <c r="I32" s="140">
        <f>I33-SUM(I7:I31)</f>
        <v>30836.530999999843</v>
      </c>
      <c r="J32" s="247">
        <f t="shared" si="4"/>
        <v>6.7647542324821591E-2</v>
      </c>
      <c r="K32" s="215">
        <f t="shared" si="5"/>
        <v>7.1899620214912988E-2</v>
      </c>
      <c r="L32" s="52">
        <f t="shared" si="6"/>
        <v>0.1209729496682998</v>
      </c>
      <c r="N32" s="27">
        <f t="shared" si="0"/>
        <v>2.6271681114376371</v>
      </c>
      <c r="O32" s="152">
        <f t="shared" si="0"/>
        <v>2.9058948618677443</v>
      </c>
      <c r="P32" s="52">
        <f t="shared" si="7"/>
        <v>0.10609399117500043</v>
      </c>
    </row>
    <row r="33" spans="1:16" ht="26.25" customHeight="1" thickBot="1" x14ac:dyDescent="0.3">
      <c r="A33" s="12" t="s">
        <v>18</v>
      </c>
      <c r="B33" s="17">
        <v>1439854.8700000003</v>
      </c>
      <c r="C33" s="145">
        <v>1444381.5200000003</v>
      </c>
      <c r="D33" s="243">
        <f>SUM(D7:D32)</f>
        <v>0.99999999999999978</v>
      </c>
      <c r="E33" s="244">
        <f>SUM(E7:E32)</f>
        <v>1</v>
      </c>
      <c r="F33" s="57">
        <f t="shared" si="3"/>
        <v>3.1438237938521581E-3</v>
      </c>
      <c r="G33" s="1"/>
      <c r="H33" s="17">
        <v>406647.73700000026</v>
      </c>
      <c r="I33" s="145">
        <v>428883.08599999966</v>
      </c>
      <c r="J33" s="243">
        <f>SUM(J7:J32)</f>
        <v>1.0000000000000002</v>
      </c>
      <c r="K33" s="244">
        <f>SUM(K7:K32)</f>
        <v>1.0000000000000002</v>
      </c>
      <c r="L33" s="57">
        <f t="shared" si="6"/>
        <v>5.467963295219172E-2</v>
      </c>
      <c r="N33" s="29">
        <f t="shared" si="0"/>
        <v>2.8242272570151474</v>
      </c>
      <c r="O33" s="146">
        <f t="shared" si="0"/>
        <v>2.9693199480979211</v>
      </c>
      <c r="P33" s="57">
        <f t="shared" si="7"/>
        <v>5.1374297419719113E-2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F37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169</v>
      </c>
      <c r="B39" s="39">
        <v>103778.67999999996</v>
      </c>
      <c r="C39" s="147">
        <v>110771.51</v>
      </c>
      <c r="D39" s="247">
        <f t="shared" ref="D39:D61" si="8">B39/$B$62</f>
        <v>0.1828310960786107</v>
      </c>
      <c r="E39" s="246">
        <f t="shared" ref="E39:E61" si="9">C39/$C$62</f>
        <v>0.18965022448856603</v>
      </c>
      <c r="F39" s="52">
        <f>(C39-B39)/B39</f>
        <v>6.7382144386496659E-2</v>
      </c>
      <c r="H39" s="39">
        <v>24420.142000000003</v>
      </c>
      <c r="I39" s="147">
        <v>26510.625999999997</v>
      </c>
      <c r="J39" s="247">
        <f t="shared" ref="J39:J61" si="10">H39/$H$62</f>
        <v>0.16960689954077149</v>
      </c>
      <c r="K39" s="246">
        <f t="shared" ref="K39:K61" si="11">I39/$I$62</f>
        <v>0.17610165056690971</v>
      </c>
      <c r="L39" s="52">
        <f>(I39-H39)/H39</f>
        <v>8.5604907620929996E-2</v>
      </c>
      <c r="N39" s="27">
        <f t="shared" ref="N39:O62" si="12">(H39/B39)*10</f>
        <v>2.3530981507955211</v>
      </c>
      <c r="O39" s="151">
        <f t="shared" si="12"/>
        <v>2.3932711578997159</v>
      </c>
      <c r="P39" s="61">
        <f t="shared" si="7"/>
        <v>1.7072389050415665E-2</v>
      </c>
    </row>
    <row r="40" spans="1:16" ht="20.100000000000001" customHeight="1" x14ac:dyDescent="0.25">
      <c r="A40" s="38" t="s">
        <v>164</v>
      </c>
      <c r="B40" s="19">
        <v>109518.87000000001</v>
      </c>
      <c r="C40" s="140">
        <v>91859.349999999962</v>
      </c>
      <c r="D40" s="247">
        <f t="shared" si="8"/>
        <v>0.19294382086369652</v>
      </c>
      <c r="E40" s="215">
        <f t="shared" si="9"/>
        <v>0.15727100180248288</v>
      </c>
      <c r="F40" s="52">
        <f t="shared" ref="F40:F62" si="13">(C40-B40)/B40</f>
        <v>-0.16124636786336496</v>
      </c>
      <c r="H40" s="19">
        <v>28409.570000000014</v>
      </c>
      <c r="I40" s="140">
        <v>24542.758000000005</v>
      </c>
      <c r="J40" s="247">
        <f t="shared" si="10"/>
        <v>0.19731494947844763</v>
      </c>
      <c r="K40" s="215">
        <f t="shared" si="11"/>
        <v>0.16302972978700048</v>
      </c>
      <c r="L40" s="52">
        <f t="shared" ref="L40:L62" si="14">(I40-H40)/H40</f>
        <v>-0.13610948704961065</v>
      </c>
      <c r="N40" s="27">
        <f t="shared" si="12"/>
        <v>2.5940342518143233</v>
      </c>
      <c r="O40" s="152">
        <f t="shared" si="12"/>
        <v>2.6717757092772825</v>
      </c>
      <c r="P40" s="52">
        <f t="shared" si="7"/>
        <v>2.9969325735997927E-2</v>
      </c>
    </row>
    <row r="41" spans="1:16" ht="20.100000000000001" customHeight="1" x14ac:dyDescent="0.25">
      <c r="A41" s="38" t="s">
        <v>170</v>
      </c>
      <c r="B41" s="19">
        <v>74180.530000000013</v>
      </c>
      <c r="C41" s="140">
        <v>76839.700000000012</v>
      </c>
      <c r="D41" s="247">
        <f t="shared" si="8"/>
        <v>0.13068683864154246</v>
      </c>
      <c r="E41" s="215">
        <f t="shared" si="9"/>
        <v>0.1315560865301382</v>
      </c>
      <c r="F41" s="52">
        <f t="shared" si="13"/>
        <v>3.5847276906757042E-2</v>
      </c>
      <c r="H41" s="19">
        <v>18391.226999999999</v>
      </c>
      <c r="I41" s="140">
        <v>18958.048999999999</v>
      </c>
      <c r="J41" s="247">
        <f t="shared" si="10"/>
        <v>0.12773385962376974</v>
      </c>
      <c r="K41" s="215">
        <f t="shared" si="11"/>
        <v>0.12593228543257909</v>
      </c>
      <c r="L41" s="52">
        <f t="shared" si="14"/>
        <v>3.0820238366912667E-2</v>
      </c>
      <c r="N41" s="27">
        <f t="shared" si="12"/>
        <v>2.4792525747659115</v>
      </c>
      <c r="O41" s="152">
        <f t="shared" si="12"/>
        <v>2.4672205903979321</v>
      </c>
      <c r="P41" s="52">
        <f t="shared" si="7"/>
        <v>-4.8530692235402937E-3</v>
      </c>
    </row>
    <row r="42" spans="1:16" ht="20.100000000000001" customHeight="1" x14ac:dyDescent="0.25">
      <c r="A42" s="38" t="s">
        <v>159</v>
      </c>
      <c r="B42" s="19">
        <v>88001.25</v>
      </c>
      <c r="C42" s="140">
        <v>87378.349999999962</v>
      </c>
      <c r="D42" s="247">
        <f t="shared" si="8"/>
        <v>0.15503535980403532</v>
      </c>
      <c r="E42" s="215">
        <f t="shared" si="9"/>
        <v>0.14959914957321144</v>
      </c>
      <c r="F42" s="52">
        <f t="shared" si="13"/>
        <v>-7.0783085467540268E-3</v>
      </c>
      <c r="H42" s="19">
        <v>19081.822999999997</v>
      </c>
      <c r="I42" s="140">
        <v>18739.906999999999</v>
      </c>
      <c r="J42" s="247">
        <f t="shared" si="10"/>
        <v>0.13253030373925678</v>
      </c>
      <c r="K42" s="215">
        <f t="shared" si="11"/>
        <v>0.12448323755804126</v>
      </c>
      <c r="L42" s="52">
        <f t="shared" si="14"/>
        <v>-1.7918413770004967E-2</v>
      </c>
      <c r="N42" s="27">
        <f t="shared" si="12"/>
        <v>2.1683581767304441</v>
      </c>
      <c r="O42" s="152">
        <f t="shared" si="12"/>
        <v>2.1446853825919128</v>
      </c>
      <c r="P42" s="52">
        <f t="shared" si="7"/>
        <v>-1.091738182029792E-2</v>
      </c>
    </row>
    <row r="43" spans="1:16" ht="20.100000000000001" customHeight="1" x14ac:dyDescent="0.25">
      <c r="A43" s="38" t="s">
        <v>167</v>
      </c>
      <c r="B43" s="19">
        <v>28681.99</v>
      </c>
      <c r="C43" s="140">
        <v>36167.780000000006</v>
      </c>
      <c r="D43" s="247">
        <f t="shared" si="8"/>
        <v>5.0530221326921421E-2</v>
      </c>
      <c r="E43" s="215">
        <f t="shared" si="9"/>
        <v>6.1922308328676477E-2</v>
      </c>
      <c r="F43" s="52">
        <f t="shared" si="13"/>
        <v>0.26099269959999305</v>
      </c>
      <c r="H43" s="19">
        <v>8914.3900000000012</v>
      </c>
      <c r="I43" s="140">
        <v>11312.635999999993</v>
      </c>
      <c r="J43" s="247">
        <f t="shared" si="10"/>
        <v>6.1913728806214888E-2</v>
      </c>
      <c r="K43" s="215">
        <f t="shared" si="11"/>
        <v>7.5146240298612416E-2</v>
      </c>
      <c r="L43" s="52">
        <f t="shared" si="14"/>
        <v>0.26903085909411545</v>
      </c>
      <c r="N43" s="27">
        <f t="shared" si="12"/>
        <v>3.1080095906873968</v>
      </c>
      <c r="O43" s="152">
        <f t="shared" si="12"/>
        <v>3.1278215030062646</v>
      </c>
      <c r="P43" s="52">
        <f t="shared" si="7"/>
        <v>6.3744694927038558E-3</v>
      </c>
    </row>
    <row r="44" spans="1:16" ht="20.100000000000001" customHeight="1" x14ac:dyDescent="0.25">
      <c r="A44" s="38" t="s">
        <v>166</v>
      </c>
      <c r="B44" s="19">
        <v>28251.729999999992</v>
      </c>
      <c r="C44" s="140">
        <v>32835.190000000017</v>
      </c>
      <c r="D44" s="247">
        <f t="shared" si="8"/>
        <v>4.977221489054369E-2</v>
      </c>
      <c r="E44" s="215">
        <f t="shared" si="9"/>
        <v>5.6216631466202108E-2</v>
      </c>
      <c r="F44" s="52">
        <f t="shared" si="13"/>
        <v>0.16223643649433242</v>
      </c>
      <c r="H44" s="19">
        <v>8115.8130000000037</v>
      </c>
      <c r="I44" s="140">
        <v>9288.5680000000011</v>
      </c>
      <c r="J44" s="247">
        <f t="shared" si="10"/>
        <v>5.6367316790487447E-2</v>
      </c>
      <c r="K44" s="215">
        <f t="shared" si="11"/>
        <v>6.1701000806355148E-2</v>
      </c>
      <c r="L44" s="52">
        <f t="shared" si="14"/>
        <v>0.14450246697404151</v>
      </c>
      <c r="N44" s="27">
        <f t="shared" si="12"/>
        <v>2.8726782395272803</v>
      </c>
      <c r="O44" s="152">
        <f t="shared" si="12"/>
        <v>2.8288455160454369</v>
      </c>
      <c r="P44" s="52">
        <f t="shared" si="7"/>
        <v>-1.5258486968264293E-2</v>
      </c>
    </row>
    <row r="45" spans="1:16" ht="20.100000000000001" customHeight="1" x14ac:dyDescent="0.25">
      <c r="A45" s="38" t="s">
        <v>172</v>
      </c>
      <c r="B45" s="19">
        <v>25280.909999999993</v>
      </c>
      <c r="C45" s="140">
        <v>28762.300000000003</v>
      </c>
      <c r="D45" s="247">
        <f t="shared" si="8"/>
        <v>4.4538401193431158E-2</v>
      </c>
      <c r="E45" s="215">
        <f t="shared" si="9"/>
        <v>4.924349818655973E-2</v>
      </c>
      <c r="F45" s="52">
        <f t="shared" si="13"/>
        <v>0.13770825496392383</v>
      </c>
      <c r="H45" s="19">
        <v>7315.1379999999999</v>
      </c>
      <c r="I45" s="140">
        <v>8793.4470000000001</v>
      </c>
      <c r="J45" s="247">
        <f t="shared" si="10"/>
        <v>5.0806333390398792E-2</v>
      </c>
      <c r="K45" s="215">
        <f t="shared" si="11"/>
        <v>5.8412069593250668E-2</v>
      </c>
      <c r="L45" s="52">
        <f t="shared" si="14"/>
        <v>0.20208901048756706</v>
      </c>
      <c r="N45" s="27">
        <f t="shared" si="12"/>
        <v>2.8935422023969877</v>
      </c>
      <c r="O45" s="152">
        <f t="shared" si="12"/>
        <v>3.0572822757568066</v>
      </c>
      <c r="P45" s="52">
        <f t="shared" si="7"/>
        <v>5.6588106171106781E-2</v>
      </c>
    </row>
    <row r="46" spans="1:16" ht="20.100000000000001" customHeight="1" x14ac:dyDescent="0.25">
      <c r="A46" s="38" t="s">
        <v>177</v>
      </c>
      <c r="B46" s="19">
        <v>29286.899999999991</v>
      </c>
      <c r="C46" s="140">
        <v>38408.170000000006</v>
      </c>
      <c r="D46" s="247">
        <f t="shared" si="8"/>
        <v>5.1595915728978863E-2</v>
      </c>
      <c r="E46" s="215">
        <f t="shared" si="9"/>
        <v>6.57580461139783E-2</v>
      </c>
      <c r="F46" s="52">
        <f t="shared" si="13"/>
        <v>0.31144539025980961</v>
      </c>
      <c r="H46" s="19">
        <v>6688.2999999999956</v>
      </c>
      <c r="I46" s="140">
        <v>8728.4969999999994</v>
      </c>
      <c r="J46" s="247">
        <f t="shared" si="10"/>
        <v>4.6452712117666682E-2</v>
      </c>
      <c r="K46" s="215">
        <f t="shared" si="11"/>
        <v>5.7980627415901827E-2</v>
      </c>
      <c r="L46" s="52">
        <f t="shared" si="14"/>
        <v>0.30503969618587756</v>
      </c>
      <c r="N46" s="27">
        <f t="shared" si="12"/>
        <v>2.2837172933973884</v>
      </c>
      <c r="O46" s="152">
        <f t="shared" si="12"/>
        <v>2.2725625823880695</v>
      </c>
      <c r="P46" s="52">
        <f t="shared" si="7"/>
        <v>-4.8844535361574799E-3</v>
      </c>
    </row>
    <row r="47" spans="1:16" ht="20.100000000000001" customHeight="1" x14ac:dyDescent="0.25">
      <c r="A47" s="38" t="s">
        <v>175</v>
      </c>
      <c r="B47" s="19">
        <v>19671.180000000008</v>
      </c>
      <c r="C47" s="140">
        <v>18881.82</v>
      </c>
      <c r="D47" s="247">
        <f t="shared" si="8"/>
        <v>3.4655513064529707E-2</v>
      </c>
      <c r="E47" s="215">
        <f t="shared" si="9"/>
        <v>3.2327278031622893E-2</v>
      </c>
      <c r="F47" s="52">
        <f t="shared" si="13"/>
        <v>-4.0127740176237908E-2</v>
      </c>
      <c r="H47" s="19">
        <v>6511.045000000001</v>
      </c>
      <c r="I47" s="140">
        <v>6432.4469999999992</v>
      </c>
      <c r="J47" s="247">
        <f t="shared" si="10"/>
        <v>4.5221610718743671E-2</v>
      </c>
      <c r="K47" s="215">
        <f t="shared" si="11"/>
        <v>4.2728698065604587E-2</v>
      </c>
      <c r="L47" s="52">
        <f t="shared" si="14"/>
        <v>-1.2071487756573908E-2</v>
      </c>
      <c r="N47" s="27">
        <f t="shared" si="12"/>
        <v>3.3099412439924798</v>
      </c>
      <c r="O47" s="152">
        <f t="shared" si="12"/>
        <v>3.4066880205403924</v>
      </c>
      <c r="P47" s="52">
        <f t="shared" si="7"/>
        <v>2.9229152246586662E-2</v>
      </c>
    </row>
    <row r="48" spans="1:16" ht="20.100000000000001" customHeight="1" x14ac:dyDescent="0.25">
      <c r="A48" s="38" t="s">
        <v>183</v>
      </c>
      <c r="B48" s="19">
        <v>8767.5999999999967</v>
      </c>
      <c r="C48" s="140">
        <v>16310.690000000006</v>
      </c>
      <c r="D48" s="247">
        <f t="shared" si="8"/>
        <v>1.5446235372995947E-2</v>
      </c>
      <c r="E48" s="215">
        <f t="shared" si="9"/>
        <v>2.7925285301820028E-2</v>
      </c>
      <c r="F48" s="52">
        <f t="shared" si="13"/>
        <v>0.86033692230485104</v>
      </c>
      <c r="H48" s="19">
        <v>2201.5670000000005</v>
      </c>
      <c r="I48" s="140">
        <v>3793.7389999999996</v>
      </c>
      <c r="J48" s="247">
        <f t="shared" si="10"/>
        <v>1.529069540223303E-2</v>
      </c>
      <c r="K48" s="215">
        <f t="shared" si="11"/>
        <v>2.5200600684422068E-2</v>
      </c>
      <c r="L48" s="52">
        <f t="shared" si="14"/>
        <v>0.72319943022401711</v>
      </c>
      <c r="N48" s="27">
        <f t="shared" si="12"/>
        <v>2.5110258223459114</v>
      </c>
      <c r="O48" s="152">
        <f t="shared" si="12"/>
        <v>2.3259218340854972</v>
      </c>
      <c r="P48" s="52">
        <f t="shared" si="7"/>
        <v>-7.3716481373131346E-2</v>
      </c>
    </row>
    <row r="49" spans="1:16" ht="20.100000000000001" customHeight="1" x14ac:dyDescent="0.25">
      <c r="A49" s="38" t="s">
        <v>171</v>
      </c>
      <c r="B49" s="19">
        <v>11655.029999999999</v>
      </c>
      <c r="C49" s="140">
        <v>11166.509999999998</v>
      </c>
      <c r="D49" s="247">
        <f t="shared" si="8"/>
        <v>2.0533137535851204E-2</v>
      </c>
      <c r="E49" s="215">
        <f t="shared" si="9"/>
        <v>1.9118012639295221E-2</v>
      </c>
      <c r="F49" s="52">
        <f t="shared" si="13"/>
        <v>-4.1914950025868702E-2</v>
      </c>
      <c r="H49" s="19">
        <v>3915.670000000001</v>
      </c>
      <c r="I49" s="140">
        <v>3711.5340000000001</v>
      </c>
      <c r="J49" s="247">
        <f t="shared" si="10"/>
        <v>2.719577340397172E-2</v>
      </c>
      <c r="K49" s="215">
        <f t="shared" si="11"/>
        <v>2.4654539034091639E-2</v>
      </c>
      <c r="L49" s="52">
        <f t="shared" si="14"/>
        <v>-5.213309599634311E-2</v>
      </c>
      <c r="N49" s="27">
        <f t="shared" si="12"/>
        <v>3.3596395719273149</v>
      </c>
      <c r="O49" s="152">
        <f t="shared" si="12"/>
        <v>3.3238084235808687</v>
      </c>
      <c r="P49" s="52">
        <f t="shared" si="7"/>
        <v>-1.0665176302198105E-2</v>
      </c>
    </row>
    <row r="50" spans="1:16" ht="20.100000000000001" customHeight="1" x14ac:dyDescent="0.25">
      <c r="A50" s="38" t="s">
        <v>182</v>
      </c>
      <c r="B50" s="19">
        <v>11535.189999999993</v>
      </c>
      <c r="C50" s="140">
        <v>12654.060000000003</v>
      </c>
      <c r="D50" s="247">
        <f t="shared" si="8"/>
        <v>2.0322010563008017E-2</v>
      </c>
      <c r="E50" s="215">
        <f t="shared" si="9"/>
        <v>2.1664824463364131E-2</v>
      </c>
      <c r="F50" s="52">
        <f t="shared" si="13"/>
        <v>9.6996234999164349E-2</v>
      </c>
      <c r="H50" s="19">
        <v>3423.6000000000013</v>
      </c>
      <c r="I50" s="140">
        <v>3623.4489999999996</v>
      </c>
      <c r="J50" s="247">
        <f t="shared" si="10"/>
        <v>2.3778165633426104E-2</v>
      </c>
      <c r="K50" s="215">
        <f t="shared" si="11"/>
        <v>2.4069418415280666E-2</v>
      </c>
      <c r="L50" s="52">
        <f t="shared" si="14"/>
        <v>5.8373933870778792E-2</v>
      </c>
      <c r="N50" s="27">
        <f t="shared" si="12"/>
        <v>2.9679615160218455</v>
      </c>
      <c r="O50" s="152">
        <f t="shared" si="12"/>
        <v>2.8634675353206784</v>
      </c>
      <c r="P50" s="52">
        <f t="shared" si="7"/>
        <v>-3.5207323321775168E-2</v>
      </c>
    </row>
    <row r="51" spans="1:16" ht="20.100000000000001" customHeight="1" x14ac:dyDescent="0.25">
      <c r="A51" s="38" t="s">
        <v>188</v>
      </c>
      <c r="B51" s="19">
        <v>15104.660000000003</v>
      </c>
      <c r="C51" s="140">
        <v>5847.630000000001</v>
      </c>
      <c r="D51" s="247">
        <f t="shared" si="8"/>
        <v>2.6610490167101271E-2</v>
      </c>
      <c r="E51" s="215">
        <f t="shared" si="9"/>
        <v>1.0011638752835216E-2</v>
      </c>
      <c r="F51" s="52">
        <f t="shared" si="13"/>
        <v>-0.61285921033641277</v>
      </c>
      <c r="H51" s="19">
        <v>2306.5679999999998</v>
      </c>
      <c r="I51" s="140">
        <v>1328.3479999999995</v>
      </c>
      <c r="J51" s="247">
        <f t="shared" si="10"/>
        <v>1.6019966102570497E-2</v>
      </c>
      <c r="K51" s="215">
        <f t="shared" si="11"/>
        <v>8.8237929699303708E-3</v>
      </c>
      <c r="L51" s="52">
        <f t="shared" si="14"/>
        <v>-0.42410195580620225</v>
      </c>
      <c r="N51" s="27">
        <f t="shared" si="12"/>
        <v>1.5270572128071729</v>
      </c>
      <c r="O51" s="152">
        <f t="shared" si="12"/>
        <v>2.2716006313668942</v>
      </c>
      <c r="P51" s="52">
        <f t="shared" si="7"/>
        <v>0.48756746788225119</v>
      </c>
    </row>
    <row r="52" spans="1:16" ht="20.100000000000001" customHeight="1" x14ac:dyDescent="0.25">
      <c r="A52" s="38" t="s">
        <v>187</v>
      </c>
      <c r="B52" s="19">
        <v>3972.5000000000009</v>
      </c>
      <c r="C52" s="140">
        <v>4647.1199999999981</v>
      </c>
      <c r="D52" s="247">
        <f t="shared" si="8"/>
        <v>6.9985138486274969E-3</v>
      </c>
      <c r="E52" s="215">
        <f t="shared" si="9"/>
        <v>7.9562637651622217E-3</v>
      </c>
      <c r="F52" s="52">
        <f t="shared" si="13"/>
        <v>0.16982252989301372</v>
      </c>
      <c r="H52" s="19">
        <v>1002.4359999999997</v>
      </c>
      <c r="I52" s="140">
        <v>1181.8820000000005</v>
      </c>
      <c r="J52" s="247">
        <f t="shared" si="10"/>
        <v>6.9622880140522009E-3</v>
      </c>
      <c r="K52" s="215">
        <f t="shared" si="11"/>
        <v>7.8508659499523133E-3</v>
      </c>
      <c r="L52" s="52">
        <f t="shared" si="14"/>
        <v>0.17900993180612115</v>
      </c>
      <c r="N52" s="27">
        <f t="shared" si="12"/>
        <v>2.5234386406544984</v>
      </c>
      <c r="O52" s="152">
        <f t="shared" si="12"/>
        <v>2.543256898896523</v>
      </c>
      <c r="P52" s="52">
        <f t="shared" si="7"/>
        <v>7.8536715427660764E-3</v>
      </c>
    </row>
    <row r="53" spans="1:16" ht="20.100000000000001" customHeight="1" x14ac:dyDescent="0.25">
      <c r="A53" s="38" t="s">
        <v>189</v>
      </c>
      <c r="B53" s="19">
        <v>2692.2400000000002</v>
      </c>
      <c r="C53" s="140">
        <v>2970.11</v>
      </c>
      <c r="D53" s="247">
        <f t="shared" si="8"/>
        <v>4.743028048792672E-3</v>
      </c>
      <c r="E53" s="215">
        <f t="shared" si="9"/>
        <v>5.0850803447180133E-3</v>
      </c>
      <c r="F53" s="52">
        <f t="shared" si="13"/>
        <v>0.1032114521736546</v>
      </c>
      <c r="H53" s="19">
        <v>864.95399999999995</v>
      </c>
      <c r="I53" s="140">
        <v>872.37700000000018</v>
      </c>
      <c r="J53" s="247">
        <f t="shared" si="10"/>
        <v>6.0074247801420828E-3</v>
      </c>
      <c r="K53" s="215">
        <f t="shared" si="11"/>
        <v>5.7949227459437973E-3</v>
      </c>
      <c r="L53" s="52">
        <f t="shared" si="14"/>
        <v>8.5819592718228126E-3</v>
      </c>
      <c r="N53" s="27">
        <f t="shared" ref="N53:N54" si="15">(H53/B53)*10</f>
        <v>3.2127670638576049</v>
      </c>
      <c r="O53" s="152">
        <f t="shared" ref="O53:O54" si="16">(I53/C53)*10</f>
        <v>2.9371875115736454</v>
      </c>
      <c r="P53" s="52">
        <f t="shared" ref="P53:P54" si="17">(O53-N53)/N53</f>
        <v>-8.5776387396435783E-2</v>
      </c>
    </row>
    <row r="54" spans="1:16" ht="20.100000000000001" customHeight="1" x14ac:dyDescent="0.25">
      <c r="A54" s="38" t="s">
        <v>178</v>
      </c>
      <c r="B54" s="19">
        <v>485.90000000000003</v>
      </c>
      <c r="C54" s="140">
        <v>2572.8900000000003</v>
      </c>
      <c r="D54" s="247">
        <f t="shared" si="8"/>
        <v>8.5602967376918824E-4</v>
      </c>
      <c r="E54" s="215">
        <f t="shared" si="9"/>
        <v>4.4050059991453281E-3</v>
      </c>
      <c r="F54" s="52">
        <f t="shared" si="13"/>
        <v>4.2951018728133361</v>
      </c>
      <c r="H54" s="19">
        <v>217.67000000000004</v>
      </c>
      <c r="I54" s="140">
        <v>815.23900000000003</v>
      </c>
      <c r="J54" s="247">
        <f t="shared" si="10"/>
        <v>1.5117984908949232E-3</v>
      </c>
      <c r="K54" s="215">
        <f t="shared" si="11"/>
        <v>5.4153731981476756E-3</v>
      </c>
      <c r="L54" s="52">
        <f t="shared" si="14"/>
        <v>2.7452979280562313</v>
      </c>
      <c r="N54" s="27">
        <f t="shared" si="15"/>
        <v>4.4797283391644376</v>
      </c>
      <c r="O54" s="152">
        <f t="shared" si="16"/>
        <v>3.1685730831866108</v>
      </c>
      <c r="P54" s="52">
        <f t="shared" si="17"/>
        <v>-0.29268633200699495</v>
      </c>
    </row>
    <row r="55" spans="1:16" ht="20.100000000000001" customHeight="1" x14ac:dyDescent="0.25">
      <c r="A55" s="38" t="s">
        <v>184</v>
      </c>
      <c r="B55" s="19">
        <v>1949.84</v>
      </c>
      <c r="C55" s="140">
        <v>1502.2800000000002</v>
      </c>
      <c r="D55" s="247">
        <f t="shared" si="8"/>
        <v>3.4351119553449553E-3</v>
      </c>
      <c r="E55" s="215">
        <f t="shared" si="9"/>
        <v>2.5720308339633813E-3</v>
      </c>
      <c r="F55" s="52">
        <f t="shared" si="13"/>
        <v>-0.22953678250523107</v>
      </c>
      <c r="H55" s="19">
        <v>761.71400000000006</v>
      </c>
      <c r="I55" s="140">
        <v>627.19599999999991</v>
      </c>
      <c r="J55" s="247">
        <f t="shared" si="10"/>
        <v>5.2903848747807942E-3</v>
      </c>
      <c r="K55" s="215">
        <f t="shared" si="11"/>
        <v>4.1662634005309226E-3</v>
      </c>
      <c r="L55" s="52">
        <f t="shared" si="14"/>
        <v>-0.17659909099740864</v>
      </c>
      <c r="N55" s="27">
        <f t="shared" ref="N55" si="18">(H55/B55)*10</f>
        <v>3.9065461781479511</v>
      </c>
      <c r="O55" s="152">
        <f t="shared" ref="O55" si="19">(I55/C55)*10</f>
        <v>4.1749607263625945</v>
      </c>
      <c r="P55" s="52">
        <f t="shared" ref="P55" si="20">(O55-N55)/N55</f>
        <v>6.8708914722696468E-2</v>
      </c>
    </row>
    <row r="56" spans="1:16" ht="20.100000000000001" customHeight="1" x14ac:dyDescent="0.25">
      <c r="A56" s="38" t="s">
        <v>186</v>
      </c>
      <c r="B56" s="19">
        <v>2278.29</v>
      </c>
      <c r="C56" s="140">
        <v>1945.8299999999997</v>
      </c>
      <c r="D56" s="247">
        <f t="shared" si="8"/>
        <v>4.0137555987890591E-3</v>
      </c>
      <c r="E56" s="215">
        <f t="shared" si="9"/>
        <v>3.3314260708063505E-3</v>
      </c>
      <c r="F56" s="52">
        <f t="shared" si="13"/>
        <v>-0.14592523339873337</v>
      </c>
      <c r="H56" s="19">
        <v>651.54999999999973</v>
      </c>
      <c r="I56" s="140">
        <v>536.8520000000002</v>
      </c>
      <c r="J56" s="247">
        <f t="shared" si="10"/>
        <v>4.5252552338061591E-3</v>
      </c>
      <c r="K56" s="215">
        <f t="shared" si="11"/>
        <v>3.5661369637271733E-3</v>
      </c>
      <c r="L56" s="52">
        <f t="shared" si="14"/>
        <v>-0.17603867700099696</v>
      </c>
      <c r="N56" s="27">
        <f t="shared" ref="N56" si="21">(H56/B56)*10</f>
        <v>2.8598203038243586</v>
      </c>
      <c r="O56" s="152">
        <f t="shared" ref="O56" si="22">(I56/C56)*10</f>
        <v>2.7589871674298387</v>
      </c>
      <c r="P56" s="52">
        <f t="shared" si="7"/>
        <v>-3.525855672109135E-2</v>
      </c>
    </row>
    <row r="57" spans="1:16" ht="20.100000000000001" customHeight="1" x14ac:dyDescent="0.25">
      <c r="A57" s="38" t="s">
        <v>190</v>
      </c>
      <c r="B57" s="19">
        <v>1183.4899999999998</v>
      </c>
      <c r="C57" s="140">
        <v>1073.1799999999998</v>
      </c>
      <c r="D57" s="247">
        <f t="shared" si="8"/>
        <v>2.0850021786563001E-3</v>
      </c>
      <c r="E57" s="215">
        <f t="shared" si="9"/>
        <v>1.8373752232558648E-3</v>
      </c>
      <c r="F57" s="52">
        <f t="shared" si="13"/>
        <v>-9.3207378178100334E-2</v>
      </c>
      <c r="H57" s="19">
        <v>219.858</v>
      </c>
      <c r="I57" s="140">
        <v>190.07499999999999</v>
      </c>
      <c r="J57" s="247">
        <f t="shared" si="10"/>
        <v>1.526994958474645E-3</v>
      </c>
      <c r="K57" s="215">
        <f t="shared" si="11"/>
        <v>1.2626077268603677E-3</v>
      </c>
      <c r="L57" s="52">
        <f t="shared" si="14"/>
        <v>-0.135464709039471</v>
      </c>
      <c r="N57" s="27">
        <f t="shared" ref="N57" si="23">(H57/B57)*10</f>
        <v>1.857708979374562</v>
      </c>
      <c r="O57" s="152">
        <f t="shared" ref="O57" si="24">(I57/C57)*10</f>
        <v>1.7711381128981161</v>
      </c>
      <c r="P57" s="52">
        <f t="shared" ref="P57" si="25">(O57-N57)/N57</f>
        <v>-4.6600876368478296E-2</v>
      </c>
    </row>
    <row r="58" spans="1:16" ht="20.100000000000001" customHeight="1" x14ac:dyDescent="0.25">
      <c r="A58" s="38" t="s">
        <v>185</v>
      </c>
      <c r="B58" s="19">
        <v>391.82000000000005</v>
      </c>
      <c r="C58" s="140">
        <v>485.99999999999994</v>
      </c>
      <c r="D58" s="247">
        <f t="shared" si="8"/>
        <v>6.9028513434090007E-4</v>
      </c>
      <c r="E58" s="215">
        <f t="shared" si="9"/>
        <v>8.3207323888103606E-4</v>
      </c>
      <c r="F58" s="52">
        <f t="shared" si="13"/>
        <v>0.24036547394211596</v>
      </c>
      <c r="H58" s="19">
        <v>146.70999999999998</v>
      </c>
      <c r="I58" s="140">
        <v>173.46399999999997</v>
      </c>
      <c r="J58" s="247">
        <f t="shared" si="10"/>
        <v>1.0189550999181978E-3</v>
      </c>
      <c r="K58" s="215">
        <f t="shared" si="11"/>
        <v>1.1522661409028372E-3</v>
      </c>
      <c r="L58" s="52">
        <f t="shared" si="14"/>
        <v>0.18235975734442092</v>
      </c>
      <c r="N58" s="27">
        <f t="shared" si="12"/>
        <v>3.7443213720585971</v>
      </c>
      <c r="O58" s="152">
        <f t="shared" si="12"/>
        <v>3.5692181069958844</v>
      </c>
      <c r="P58" s="52">
        <f t="shared" si="7"/>
        <v>-4.6765020323680802E-2</v>
      </c>
    </row>
    <row r="59" spans="1:16" ht="20.100000000000001" customHeight="1" x14ac:dyDescent="0.25">
      <c r="A59" s="38" t="s">
        <v>216</v>
      </c>
      <c r="B59" s="19">
        <v>307.30000000000013</v>
      </c>
      <c r="C59" s="140">
        <v>287.32000000000011</v>
      </c>
      <c r="D59" s="247">
        <f t="shared" si="8"/>
        <v>5.4138283340043555E-4</v>
      </c>
      <c r="E59" s="215">
        <f t="shared" si="9"/>
        <v>4.9191622015493704E-4</v>
      </c>
      <c r="F59" s="52">
        <f>(C59-B59)/B59</f>
        <v>-6.5017897819720172E-2</v>
      </c>
      <c r="H59" s="19">
        <v>107.998</v>
      </c>
      <c r="I59" s="140">
        <v>99.369000000000042</v>
      </c>
      <c r="J59" s="247">
        <f t="shared" si="10"/>
        <v>7.5008597151499925E-4</v>
      </c>
      <c r="K59" s="215">
        <f t="shared" si="11"/>
        <v>6.6007663927601179E-4</v>
      </c>
      <c r="L59" s="52">
        <f>(I59-H59)/H59</f>
        <v>-7.9899627770884288E-2</v>
      </c>
      <c r="N59" s="27">
        <f t="shared" si="12"/>
        <v>3.5144158802473142</v>
      </c>
      <c r="O59" s="152">
        <f t="shared" si="12"/>
        <v>3.4584783516636501</v>
      </c>
      <c r="P59" s="52">
        <f>(O59-N59)/N59</f>
        <v>-1.5916593394099867E-2</v>
      </c>
    </row>
    <row r="60" spans="1:16" ht="20.100000000000001" customHeight="1" x14ac:dyDescent="0.25">
      <c r="A60" s="38" t="s">
        <v>192</v>
      </c>
      <c r="B60" s="19">
        <v>90.789999999999992</v>
      </c>
      <c r="C60" s="140">
        <v>177.66</v>
      </c>
      <c r="D60" s="247">
        <f t="shared" si="8"/>
        <v>1.5994841342149534E-4</v>
      </c>
      <c r="E60" s="215">
        <f t="shared" si="9"/>
        <v>3.0416899510206765E-4</v>
      </c>
      <c r="F60" s="52">
        <f>(C60-B60)/B60</f>
        <v>0.95682343870470332</v>
      </c>
      <c r="H60" s="19">
        <v>59.46700000000002</v>
      </c>
      <c r="I60" s="140">
        <v>72.985000000000014</v>
      </c>
      <c r="J60" s="247">
        <f t="shared" si="10"/>
        <v>4.1302026396861492E-4</v>
      </c>
      <c r="K60" s="215">
        <f t="shared" si="11"/>
        <v>4.8481612492386672E-4</v>
      </c>
      <c r="L60" s="52">
        <f>(I60-H60)/H60</f>
        <v>0.22731935359106714</v>
      </c>
      <c r="N60" s="27">
        <f t="shared" si="12"/>
        <v>6.5499504350699445</v>
      </c>
      <c r="O60" s="152">
        <f t="shared" si="12"/>
        <v>4.10812788472363</v>
      </c>
      <c r="P60" s="52">
        <f>(O60-N60)/N60</f>
        <v>-0.37280015697099533</v>
      </c>
    </row>
    <row r="61" spans="1:16" ht="20.100000000000001" customHeight="1" thickBot="1" x14ac:dyDescent="0.3">
      <c r="A61" s="8" t="s">
        <v>17</v>
      </c>
      <c r="B61" s="19">
        <f>B62-SUM(B39:B60)</f>
        <v>553.81999999983236</v>
      </c>
      <c r="C61" s="140">
        <f>C62-SUM(C39:C60)</f>
        <v>537.74999999988358</v>
      </c>
      <c r="D61" s="247">
        <f t="shared" si="8"/>
        <v>9.7568708361125392E-4</v>
      </c>
      <c r="E61" s="215">
        <f t="shared" si="9"/>
        <v>9.206736300579843E-4</v>
      </c>
      <c r="F61" s="52">
        <f t="shared" si="13"/>
        <v>-2.9016648008294468E-2</v>
      </c>
      <c r="H61" s="19">
        <f>H62-SUM(H39:H60)</f>
        <v>253.61900000000605</v>
      </c>
      <c r="I61" s="140">
        <f>I62-SUM(I39:I60)</f>
        <v>208.16599999993923</v>
      </c>
      <c r="J61" s="247">
        <f t="shared" si="10"/>
        <v>1.761477564488853E-3</v>
      </c>
      <c r="K61" s="215">
        <f t="shared" si="11"/>
        <v>1.3827804817547736E-3</v>
      </c>
      <c r="L61" s="52">
        <f t="shared" si="14"/>
        <v>-0.17921764536594553</v>
      </c>
      <c r="N61" s="27">
        <f t="shared" si="12"/>
        <v>4.5794481961663145</v>
      </c>
      <c r="O61" s="152">
        <f t="shared" si="12"/>
        <v>3.8710553231052405</v>
      </c>
      <c r="P61" s="52">
        <f t="shared" si="7"/>
        <v>-0.15468957016570362</v>
      </c>
    </row>
    <row r="62" spans="1:16" ht="26.25" customHeight="1" thickBot="1" x14ac:dyDescent="0.3">
      <c r="A62" s="12" t="s">
        <v>18</v>
      </c>
      <c r="B62" s="17">
        <v>567620.50999999978</v>
      </c>
      <c r="C62" s="145">
        <v>584083.19999999995</v>
      </c>
      <c r="D62" s="253">
        <f>SUM(D39:D61)</f>
        <v>0.99999999999999989</v>
      </c>
      <c r="E62" s="254">
        <f>SUM(E39:E61)</f>
        <v>1</v>
      </c>
      <c r="F62" s="57">
        <f t="shared" si="13"/>
        <v>2.900298651999059E-2</v>
      </c>
      <c r="G62" s="1"/>
      <c r="H62" s="17">
        <v>143980.82900000003</v>
      </c>
      <c r="I62" s="145">
        <v>150541.60999999999</v>
      </c>
      <c r="J62" s="253">
        <f>SUM(J39:J61)</f>
        <v>0.99999999999999989</v>
      </c>
      <c r="K62" s="254">
        <f>SUM(K39:K61)</f>
        <v>0.99999999999999978</v>
      </c>
      <c r="L62" s="57">
        <f t="shared" si="14"/>
        <v>4.5567045596049162E-2</v>
      </c>
      <c r="M62" s="1"/>
      <c r="N62" s="29">
        <f t="shared" si="12"/>
        <v>2.5365684724817306</v>
      </c>
      <c r="O62" s="146">
        <f t="shared" si="12"/>
        <v>2.5774001032729581</v>
      </c>
      <c r="P62" s="57">
        <f t="shared" si="7"/>
        <v>1.60971924212551E-2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F66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 t="s">
        <v>23</v>
      </c>
    </row>
    <row r="68" spans="1:16" ht="20.100000000000001" customHeight="1" x14ac:dyDescent="0.25">
      <c r="A68" s="38" t="s">
        <v>162</v>
      </c>
      <c r="B68" s="39">
        <v>190426.39999999991</v>
      </c>
      <c r="C68" s="147">
        <v>170701.27000000002</v>
      </c>
      <c r="D68" s="247">
        <f>B68/$B$96</f>
        <v>0.21832022301896004</v>
      </c>
      <c r="E68" s="246">
        <f>C68/$C$96</f>
        <v>0.19842101981554497</v>
      </c>
      <c r="F68" s="61">
        <f t="shared" ref="F68:F87" si="26">(C68-B68)/B68</f>
        <v>-0.10358400936004618</v>
      </c>
      <c r="H68" s="19">
        <v>57478.893999999993</v>
      </c>
      <c r="I68" s="147">
        <v>55395.047999999995</v>
      </c>
      <c r="J68" s="245">
        <f>H68/$H$96</f>
        <v>0.21882807559450909</v>
      </c>
      <c r="K68" s="246">
        <f>I68/$I$96</f>
        <v>0.19901830225258996</v>
      </c>
      <c r="L68" s="61">
        <f t="shared" ref="L68:L87" si="27">(I68-H68)/H68</f>
        <v>-3.6254107464211087E-2</v>
      </c>
      <c r="N68" s="41">
        <f t="shared" ref="N68:O96" si="28">(H68/B68)*10</f>
        <v>3.0184309528510767</v>
      </c>
      <c r="O68" s="149">
        <f t="shared" si="28"/>
        <v>3.245145627797613</v>
      </c>
      <c r="P68" s="61">
        <f t="shared" si="7"/>
        <v>7.5110108028938555E-2</v>
      </c>
    </row>
    <row r="69" spans="1:16" ht="20.100000000000001" customHeight="1" x14ac:dyDescent="0.25">
      <c r="A69" s="38" t="s">
        <v>160</v>
      </c>
      <c r="B69" s="19">
        <v>186194.09000000005</v>
      </c>
      <c r="C69" s="140">
        <v>175044.38999999998</v>
      </c>
      <c r="D69" s="247">
        <f t="shared" ref="D69:D95" si="29">B69/$B$96</f>
        <v>0.21346796060636736</v>
      </c>
      <c r="E69" s="215">
        <f t="shared" ref="E69:E95" si="30">C69/$C$96</f>
        <v>0.20346940814669964</v>
      </c>
      <c r="F69" s="52">
        <f t="shared" si="26"/>
        <v>-5.9882136967935269E-2</v>
      </c>
      <c r="H69" s="19">
        <v>52517.811999999998</v>
      </c>
      <c r="I69" s="140">
        <v>54169.678999999989</v>
      </c>
      <c r="J69" s="214">
        <f t="shared" ref="J69:J96" si="31">H69/$H$96</f>
        <v>0.19994072492755721</v>
      </c>
      <c r="K69" s="215">
        <f t="shared" ref="K69:K96" si="32">I69/$I$96</f>
        <v>0.19461590769174483</v>
      </c>
      <c r="L69" s="52">
        <f t="shared" si="27"/>
        <v>3.145346192259478E-2</v>
      </c>
      <c r="N69" s="40">
        <f t="shared" si="28"/>
        <v>2.8205950038478655</v>
      </c>
      <c r="O69" s="143">
        <f t="shared" si="28"/>
        <v>3.0946252547710893</v>
      </c>
      <c r="P69" s="52">
        <f t="shared" si="7"/>
        <v>9.7153349044932266E-2</v>
      </c>
    </row>
    <row r="70" spans="1:16" ht="20.100000000000001" customHeight="1" x14ac:dyDescent="0.25">
      <c r="A70" s="38" t="s">
        <v>161</v>
      </c>
      <c r="B70" s="19">
        <v>130010.06000000001</v>
      </c>
      <c r="C70" s="140">
        <v>127492.65</v>
      </c>
      <c r="D70" s="247">
        <f t="shared" si="29"/>
        <v>0.14905404552051812</v>
      </c>
      <c r="E70" s="215">
        <f t="shared" si="30"/>
        <v>0.14819586071027085</v>
      </c>
      <c r="F70" s="52">
        <f t="shared" si="26"/>
        <v>-1.936319389438031E-2</v>
      </c>
      <c r="H70" s="19">
        <v>34585.313999999998</v>
      </c>
      <c r="I70" s="140">
        <v>36377.43299999999</v>
      </c>
      <c r="J70" s="214">
        <f t="shared" si="31"/>
        <v>0.13166985618150265</v>
      </c>
      <c r="K70" s="215">
        <f t="shared" si="32"/>
        <v>0.1306935406205865</v>
      </c>
      <c r="L70" s="52">
        <f t="shared" si="27"/>
        <v>5.1817340736012733E-2</v>
      </c>
      <c r="N70" s="40">
        <f t="shared" si="28"/>
        <v>2.6602029104516984</v>
      </c>
      <c r="O70" s="143">
        <f t="shared" si="28"/>
        <v>2.8532964841502624</v>
      </c>
      <c r="P70" s="52">
        <f t="shared" si="7"/>
        <v>7.2586032042862833E-2</v>
      </c>
    </row>
    <row r="71" spans="1:16" ht="20.100000000000001" customHeight="1" x14ac:dyDescent="0.25">
      <c r="A71" s="38" t="s">
        <v>163</v>
      </c>
      <c r="B71" s="19">
        <v>97940.140000000029</v>
      </c>
      <c r="C71" s="140">
        <v>96213.890000000043</v>
      </c>
      <c r="D71" s="247">
        <f t="shared" si="29"/>
        <v>0.11228649602842981</v>
      </c>
      <c r="E71" s="215">
        <f t="shared" si="30"/>
        <v>0.11183782155938658</v>
      </c>
      <c r="F71" s="52">
        <f t="shared" si="26"/>
        <v>-1.7625561899339587E-2</v>
      </c>
      <c r="H71" s="19">
        <v>34189.774000000012</v>
      </c>
      <c r="I71" s="140">
        <v>35684.483</v>
      </c>
      <c r="J71" s="214">
        <f t="shared" si="31"/>
        <v>0.13016399462089834</v>
      </c>
      <c r="K71" s="215">
        <f t="shared" si="32"/>
        <v>0.12820397273455578</v>
      </c>
      <c r="L71" s="52">
        <f t="shared" si="27"/>
        <v>4.3718013462153552E-2</v>
      </c>
      <c r="N71" s="40">
        <f t="shared" si="28"/>
        <v>3.4908847383718262</v>
      </c>
      <c r="O71" s="143">
        <f t="shared" si="28"/>
        <v>3.7088702057467988</v>
      </c>
      <c r="P71" s="52">
        <f t="shared" si="7"/>
        <v>6.2444189284989855E-2</v>
      </c>
    </row>
    <row r="72" spans="1:16" ht="20.100000000000001" customHeight="1" x14ac:dyDescent="0.25">
      <c r="A72" s="38" t="s">
        <v>168</v>
      </c>
      <c r="B72" s="19">
        <v>59136.999999999993</v>
      </c>
      <c r="C72" s="140">
        <v>52306.669999999955</v>
      </c>
      <c r="D72" s="247">
        <f t="shared" si="29"/>
        <v>6.7799438673798618E-2</v>
      </c>
      <c r="E72" s="215">
        <f t="shared" si="30"/>
        <v>6.0800618557525443E-2</v>
      </c>
      <c r="F72" s="52">
        <f t="shared" si="26"/>
        <v>-0.11550010991426753</v>
      </c>
      <c r="H72" s="19">
        <v>22752.546999999999</v>
      </c>
      <c r="I72" s="140">
        <v>21332.298000000003</v>
      </c>
      <c r="J72" s="214">
        <f t="shared" si="31"/>
        <v>8.6621292241350747E-2</v>
      </c>
      <c r="K72" s="215">
        <f t="shared" si="32"/>
        <v>7.6640744694477403E-2</v>
      </c>
      <c r="L72" s="52">
        <f t="shared" si="27"/>
        <v>-6.2421539003962773E-2</v>
      </c>
      <c r="N72" s="40">
        <f t="shared" si="28"/>
        <v>3.8474300353416648</v>
      </c>
      <c r="O72" s="143">
        <f t="shared" si="28"/>
        <v>4.0783131482084443</v>
      </c>
      <c r="P72" s="52">
        <f t="shared" ref="P72:P90" si="33">(O72-N72)/N72</f>
        <v>6.0009697576287761E-2</v>
      </c>
    </row>
    <row r="73" spans="1:16" ht="20.100000000000001" customHeight="1" x14ac:dyDescent="0.25">
      <c r="A73" s="38" t="s">
        <v>165</v>
      </c>
      <c r="B73" s="19">
        <v>23012.070000000003</v>
      </c>
      <c r="C73" s="140">
        <v>37844.089999999997</v>
      </c>
      <c r="D73" s="247">
        <f t="shared" si="29"/>
        <v>2.6382897825763252E-2</v>
      </c>
      <c r="E73" s="215">
        <f t="shared" si="30"/>
        <v>4.398949657370016E-2</v>
      </c>
      <c r="F73" s="52">
        <f t="shared" si="26"/>
        <v>0.64453219549566776</v>
      </c>
      <c r="H73" s="19">
        <v>7407.2469999999994</v>
      </c>
      <c r="I73" s="140">
        <v>13867.214000000005</v>
      </c>
      <c r="J73" s="214">
        <f t="shared" si="31"/>
        <v>2.8200153024224871E-2</v>
      </c>
      <c r="K73" s="215">
        <f t="shared" si="32"/>
        <v>4.9820868234527901E-2</v>
      </c>
      <c r="L73" s="52">
        <f t="shared" si="27"/>
        <v>0.87211443063799632</v>
      </c>
      <c r="N73" s="40">
        <f t="shared" si="28"/>
        <v>3.2188529758513678</v>
      </c>
      <c r="O73" s="143">
        <f t="shared" si="28"/>
        <v>3.6643010837359298</v>
      </c>
      <c r="P73" s="52">
        <f t="shared" si="33"/>
        <v>0.13838721781529759</v>
      </c>
    </row>
    <row r="74" spans="1:16" ht="20.100000000000001" customHeight="1" x14ac:dyDescent="0.25">
      <c r="A74" s="38" t="s">
        <v>176</v>
      </c>
      <c r="B74" s="19">
        <v>17336.829999999994</v>
      </c>
      <c r="C74" s="140">
        <v>39443.89</v>
      </c>
      <c r="D74" s="247">
        <f t="shared" si="29"/>
        <v>1.9876343784484704E-2</v>
      </c>
      <c r="E74" s="215">
        <f t="shared" si="30"/>
        <v>4.5849084071209169E-2</v>
      </c>
      <c r="F74" s="52">
        <f t="shared" si="26"/>
        <v>1.275150070687664</v>
      </c>
      <c r="H74" s="19">
        <v>3774.9319999999998</v>
      </c>
      <c r="I74" s="140">
        <v>8861.1859999999961</v>
      </c>
      <c r="J74" s="214">
        <f t="shared" si="31"/>
        <v>1.4371555323596371E-2</v>
      </c>
      <c r="K74" s="215">
        <f t="shared" si="32"/>
        <v>3.1835665051945038E-2</v>
      </c>
      <c r="L74" s="52">
        <f t="shared" si="27"/>
        <v>1.3473763236000003</v>
      </c>
      <c r="N74" s="40">
        <f t="shared" si="28"/>
        <v>2.1774061348008842</v>
      </c>
      <c r="O74" s="143">
        <f t="shared" si="28"/>
        <v>2.2465294371320872</v>
      </c>
      <c r="P74" s="52">
        <f t="shared" si="33"/>
        <v>3.1745709367868608E-2</v>
      </c>
    </row>
    <row r="75" spans="1:16" ht="20.100000000000001" customHeight="1" x14ac:dyDescent="0.25">
      <c r="A75" s="38" t="s">
        <v>173</v>
      </c>
      <c r="B75" s="19">
        <v>40527.719999999994</v>
      </c>
      <c r="C75" s="140">
        <v>30290.490000000005</v>
      </c>
      <c r="D75" s="247">
        <f t="shared" si="29"/>
        <v>4.6464255317802419E-2</v>
      </c>
      <c r="E75" s="215">
        <f t="shared" si="30"/>
        <v>3.520928647169741E-2</v>
      </c>
      <c r="F75" s="52">
        <f t="shared" si="26"/>
        <v>-0.25259822166161805</v>
      </c>
      <c r="H75" s="19">
        <v>10158.977999999997</v>
      </c>
      <c r="I75" s="140">
        <v>8295.0579999999991</v>
      </c>
      <c r="J75" s="214">
        <f t="shared" si="31"/>
        <v>3.867627664768488E-2</v>
      </c>
      <c r="K75" s="215">
        <f t="shared" si="32"/>
        <v>2.9801731740475509E-2</v>
      </c>
      <c r="L75" s="52">
        <f t="shared" si="27"/>
        <v>-0.18347514877972948</v>
      </c>
      <c r="N75" s="40">
        <f t="shared" si="28"/>
        <v>2.5066739505701281</v>
      </c>
      <c r="O75" s="143">
        <f t="shared" si="28"/>
        <v>2.7385024144541728</v>
      </c>
      <c r="P75" s="52">
        <f t="shared" si="33"/>
        <v>9.24844907856152E-2</v>
      </c>
    </row>
    <row r="76" spans="1:16" ht="20.100000000000001" customHeight="1" x14ac:dyDescent="0.25">
      <c r="A76" s="38" t="s">
        <v>180</v>
      </c>
      <c r="B76" s="19">
        <v>24885.629999999994</v>
      </c>
      <c r="C76" s="140">
        <v>15040.330000000002</v>
      </c>
      <c r="D76" s="247">
        <f t="shared" si="29"/>
        <v>2.8530898507598337E-2</v>
      </c>
      <c r="E76" s="215">
        <f t="shared" si="30"/>
        <v>1.7482691352925118E-2</v>
      </c>
      <c r="F76" s="52">
        <f t="shared" si="26"/>
        <v>-0.3956218910270704</v>
      </c>
      <c r="H76" s="19">
        <v>8720.6380000000008</v>
      </c>
      <c r="I76" s="140">
        <v>5724.1059999999989</v>
      </c>
      <c r="J76" s="214">
        <f t="shared" si="31"/>
        <v>3.3200367973265962E-2</v>
      </c>
      <c r="K76" s="215">
        <f t="shared" si="32"/>
        <v>2.0565048667055285E-2</v>
      </c>
      <c r="L76" s="52">
        <f t="shared" si="27"/>
        <v>-0.34361385027104685</v>
      </c>
      <c r="N76" s="40">
        <f t="shared" si="28"/>
        <v>3.5042866103851917</v>
      </c>
      <c r="O76" s="143">
        <f t="shared" si="28"/>
        <v>3.8058380367983933</v>
      </c>
      <c r="P76" s="52">
        <f t="shared" si="33"/>
        <v>8.6052158382117883E-2</v>
      </c>
    </row>
    <row r="77" spans="1:16" ht="20.100000000000001" customHeight="1" x14ac:dyDescent="0.25">
      <c r="A77" s="38" t="s">
        <v>174</v>
      </c>
      <c r="B77" s="19">
        <v>773.87000000000035</v>
      </c>
      <c r="C77" s="140">
        <v>2237.7400000000002</v>
      </c>
      <c r="D77" s="247">
        <f t="shared" si="29"/>
        <v>8.8722714386073971E-4</v>
      </c>
      <c r="E77" s="215">
        <f t="shared" si="30"/>
        <v>2.6011209692935362E-3</v>
      </c>
      <c r="F77" s="52">
        <f t="shared" si="26"/>
        <v>1.8916226239549268</v>
      </c>
      <c r="H77" s="19">
        <v>1370.9549999999999</v>
      </c>
      <c r="I77" s="140">
        <v>4134.9689999999991</v>
      </c>
      <c r="J77" s="214">
        <f t="shared" si="31"/>
        <v>5.2193670319521154E-3</v>
      </c>
      <c r="K77" s="215">
        <f t="shared" si="32"/>
        <v>1.4855741441853964E-2</v>
      </c>
      <c r="L77" s="52">
        <f t="shared" si="27"/>
        <v>2.0161230674967445</v>
      </c>
      <c r="N77" s="40">
        <f t="shared" si="28"/>
        <v>17.715572382958371</v>
      </c>
      <c r="O77" s="143">
        <f t="shared" si="28"/>
        <v>18.478326347118067</v>
      </c>
      <c r="P77" s="52">
        <f t="shared" si="33"/>
        <v>4.3055564204825418E-2</v>
      </c>
    </row>
    <row r="78" spans="1:16" ht="20.100000000000001" customHeight="1" x14ac:dyDescent="0.25">
      <c r="A78" s="38" t="s">
        <v>179</v>
      </c>
      <c r="B78" s="19">
        <v>14221.09</v>
      </c>
      <c r="C78" s="140">
        <v>12018.51</v>
      </c>
      <c r="D78" s="247">
        <f t="shared" si="29"/>
        <v>1.6304207506798975E-2</v>
      </c>
      <c r="E78" s="215">
        <f t="shared" si="30"/>
        <v>1.3970165604879948E-2</v>
      </c>
      <c r="F78" s="52">
        <f t="shared" si="26"/>
        <v>-0.15488123624841696</v>
      </c>
      <c r="H78" s="19">
        <v>4107.3680000000013</v>
      </c>
      <c r="I78" s="140">
        <v>4108.3989999999994</v>
      </c>
      <c r="J78" s="214">
        <f t="shared" si="31"/>
        <v>1.5637173450109672E-2</v>
      </c>
      <c r="K78" s="215">
        <f t="shared" si="32"/>
        <v>1.4760283156650362E-2</v>
      </c>
      <c r="L78" s="52">
        <f t="shared" si="27"/>
        <v>2.5101232711510871E-4</v>
      </c>
      <c r="N78" s="40">
        <f t="shared" si="28"/>
        <v>2.8882230546322409</v>
      </c>
      <c r="O78" s="143">
        <f t="shared" si="28"/>
        <v>3.4183929621891562</v>
      </c>
      <c r="P78" s="52">
        <f t="shared" si="33"/>
        <v>0.18356266033768023</v>
      </c>
    </row>
    <row r="79" spans="1:16" ht="20.100000000000001" customHeight="1" x14ac:dyDescent="0.25">
      <c r="A79" s="38" t="s">
        <v>197</v>
      </c>
      <c r="B79" s="19">
        <v>6842.260000000002</v>
      </c>
      <c r="C79" s="140">
        <v>5959.1999999999989</v>
      </c>
      <c r="D79" s="247">
        <f t="shared" si="29"/>
        <v>7.8445201356204322E-3</v>
      </c>
      <c r="E79" s="215">
        <f t="shared" si="30"/>
        <v>6.9268994969093976E-3</v>
      </c>
      <c r="F79" s="52">
        <f t="shared" si="26"/>
        <v>-0.12905969664993772</v>
      </c>
      <c r="H79" s="19">
        <v>3586.4450000000011</v>
      </c>
      <c r="I79" s="140">
        <v>3135.3500000000008</v>
      </c>
      <c r="J79" s="214">
        <f t="shared" si="31"/>
        <v>1.36539658813816E-2</v>
      </c>
      <c r="K79" s="215">
        <f t="shared" si="32"/>
        <v>1.1264400997859197E-2</v>
      </c>
      <c r="L79" s="52">
        <f t="shared" si="27"/>
        <v>-0.12577775485194953</v>
      </c>
      <c r="N79" s="40">
        <f t="shared" si="28"/>
        <v>5.2416087666940463</v>
      </c>
      <c r="O79" s="143">
        <f t="shared" si="28"/>
        <v>5.2613605853134668</v>
      </c>
      <c r="P79" s="52">
        <f t="shared" si="33"/>
        <v>3.768274111743423E-3</v>
      </c>
    </row>
    <row r="80" spans="1:16" ht="20.100000000000001" customHeight="1" x14ac:dyDescent="0.25">
      <c r="A80" s="38" t="s">
        <v>199</v>
      </c>
      <c r="B80" s="19">
        <v>5229.2100000000009</v>
      </c>
      <c r="C80" s="140">
        <v>11635.81</v>
      </c>
      <c r="D80" s="247">
        <f t="shared" si="29"/>
        <v>5.9951891828705309E-3</v>
      </c>
      <c r="E80" s="215">
        <f t="shared" si="30"/>
        <v>1.3525319914608227E-2</v>
      </c>
      <c r="F80" s="52">
        <f t="shared" si="26"/>
        <v>1.2251563811742112</v>
      </c>
      <c r="H80" s="19">
        <v>1099.828</v>
      </c>
      <c r="I80" s="140">
        <v>2525.6749999999993</v>
      </c>
      <c r="J80" s="214">
        <f t="shared" si="31"/>
        <v>4.1871585894634258E-3</v>
      </c>
      <c r="K80" s="215">
        <f t="shared" si="32"/>
        <v>9.0740159759733399E-3</v>
      </c>
      <c r="L80" s="52">
        <f t="shared" si="27"/>
        <v>1.2964272595351267</v>
      </c>
      <c r="N80" s="40">
        <f t="shared" si="28"/>
        <v>2.1032393038336568</v>
      </c>
      <c r="O80" s="143">
        <f t="shared" si="28"/>
        <v>2.170605226451789</v>
      </c>
      <c r="P80" s="52">
        <f t="shared" si="33"/>
        <v>3.2029604284848481E-2</v>
      </c>
    </row>
    <row r="81" spans="1:16" ht="20.100000000000001" customHeight="1" x14ac:dyDescent="0.25">
      <c r="A81" s="38" t="s">
        <v>194</v>
      </c>
      <c r="B81" s="19">
        <v>5593.4400000000005</v>
      </c>
      <c r="C81" s="140">
        <v>8068.57</v>
      </c>
      <c r="D81" s="247">
        <f t="shared" si="29"/>
        <v>6.4127719068531076E-3</v>
      </c>
      <c r="E81" s="215">
        <f t="shared" si="30"/>
        <v>9.3788047848332445E-3</v>
      </c>
      <c r="F81" s="52">
        <f t="shared" si="26"/>
        <v>0.44250586401212832</v>
      </c>
      <c r="H81" s="19">
        <v>1631.9930000000008</v>
      </c>
      <c r="I81" s="140">
        <v>2478.2780000000002</v>
      </c>
      <c r="J81" s="214">
        <f t="shared" si="31"/>
        <v>6.2131656112539317E-3</v>
      </c>
      <c r="K81" s="215">
        <f t="shared" si="32"/>
        <v>8.9037323348820675E-3</v>
      </c>
      <c r="L81" s="52">
        <f t="shared" si="27"/>
        <v>0.51855920950641265</v>
      </c>
      <c r="N81" s="40">
        <f t="shared" si="28"/>
        <v>2.9176910809805783</v>
      </c>
      <c r="O81" s="143">
        <f t="shared" si="28"/>
        <v>3.0715207279604693</v>
      </c>
      <c r="P81" s="52">
        <f t="shared" si="33"/>
        <v>5.2723075442308955E-2</v>
      </c>
    </row>
    <row r="82" spans="1:16" ht="20.100000000000001" customHeight="1" x14ac:dyDescent="0.25">
      <c r="A82" s="38" t="s">
        <v>195</v>
      </c>
      <c r="B82" s="19">
        <v>7973.69</v>
      </c>
      <c r="C82" s="140">
        <v>9316.23</v>
      </c>
      <c r="D82" s="247">
        <f t="shared" si="29"/>
        <v>9.1416829761212324E-3</v>
      </c>
      <c r="E82" s="215">
        <f t="shared" si="30"/>
        <v>1.0829069153593142E-2</v>
      </c>
      <c r="F82" s="52">
        <f t="shared" si="26"/>
        <v>0.16837123088557493</v>
      </c>
      <c r="H82" s="19">
        <v>2136.2290000000003</v>
      </c>
      <c r="I82" s="140">
        <v>2375.6479999999997</v>
      </c>
      <c r="J82" s="214">
        <f t="shared" si="31"/>
        <v>8.1328440505341448E-3</v>
      </c>
      <c r="K82" s="215">
        <f t="shared" si="32"/>
        <v>8.5350125828893737E-3</v>
      </c>
      <c r="L82" s="52">
        <f t="shared" si="27"/>
        <v>0.11207553122815923</v>
      </c>
      <c r="N82" s="40">
        <f t="shared" si="28"/>
        <v>2.6790971306885525</v>
      </c>
      <c r="O82" s="143">
        <f t="shared" si="28"/>
        <v>2.5500100362485685</v>
      </c>
      <c r="P82" s="52">
        <f t="shared" si="33"/>
        <v>-4.8183058748156489E-2</v>
      </c>
    </row>
    <row r="83" spans="1:16" ht="20.100000000000001" customHeight="1" x14ac:dyDescent="0.25">
      <c r="A83" s="38" t="s">
        <v>202</v>
      </c>
      <c r="B83" s="19">
        <v>5008.88</v>
      </c>
      <c r="C83" s="140">
        <v>7977.32</v>
      </c>
      <c r="D83" s="247">
        <f t="shared" si="29"/>
        <v>5.7425850547781669E-3</v>
      </c>
      <c r="E83" s="215">
        <f t="shared" si="30"/>
        <v>9.2727369268836898E-3</v>
      </c>
      <c r="F83" s="52">
        <f t="shared" si="26"/>
        <v>0.59263547938860572</v>
      </c>
      <c r="H83" s="19">
        <v>1378.02</v>
      </c>
      <c r="I83" s="140">
        <v>2141.8810000000003</v>
      </c>
      <c r="J83" s="214">
        <f t="shared" si="31"/>
        <v>5.2462642153613022E-3</v>
      </c>
      <c r="K83" s="215">
        <f t="shared" si="32"/>
        <v>7.6951557158517082E-3</v>
      </c>
      <c r="L83" s="52">
        <f t="shared" si="27"/>
        <v>0.5543177892918828</v>
      </c>
      <c r="N83" s="40">
        <f t="shared" si="28"/>
        <v>2.7511539505837628</v>
      </c>
      <c r="O83" s="143">
        <f t="shared" si="28"/>
        <v>2.6849631204464663</v>
      </c>
      <c r="P83" s="52">
        <f t="shared" si="33"/>
        <v>-2.4059297053605998E-2</v>
      </c>
    </row>
    <row r="84" spans="1:16" ht="20.100000000000001" customHeight="1" x14ac:dyDescent="0.25">
      <c r="A84" s="38" t="s">
        <v>203</v>
      </c>
      <c r="B84" s="19">
        <v>7701.8500000000013</v>
      </c>
      <c r="C84" s="140">
        <v>7240.6500000000005</v>
      </c>
      <c r="D84" s="247">
        <f t="shared" si="29"/>
        <v>8.8300236188815131E-3</v>
      </c>
      <c r="E84" s="215">
        <f t="shared" si="30"/>
        <v>8.4164409387664525E-3</v>
      </c>
      <c r="F84" s="52">
        <f t="shared" si="26"/>
        <v>-5.988171673039603E-2</v>
      </c>
      <c r="H84" s="19">
        <v>1603.251</v>
      </c>
      <c r="I84" s="140">
        <v>1505.7809999999997</v>
      </c>
      <c r="J84" s="214">
        <f t="shared" si="31"/>
        <v>6.1037418539224564E-3</v>
      </c>
      <c r="K84" s="215">
        <f t="shared" si="32"/>
        <v>5.4098333516058531E-3</v>
      </c>
      <c r="L84" s="52">
        <f t="shared" si="27"/>
        <v>-6.0795221708890408E-2</v>
      </c>
      <c r="N84" s="40">
        <f t="shared" si="28"/>
        <v>2.0816440205924547</v>
      </c>
      <c r="O84" s="143">
        <f t="shared" si="28"/>
        <v>2.0796213047171177</v>
      </c>
      <c r="P84" s="52">
        <f t="shared" si="33"/>
        <v>-9.716915357897239E-4</v>
      </c>
    </row>
    <row r="85" spans="1:16" ht="20.100000000000001" customHeight="1" x14ac:dyDescent="0.25">
      <c r="A85" s="38" t="s">
        <v>196</v>
      </c>
      <c r="B85" s="19">
        <v>5054.53</v>
      </c>
      <c r="C85" s="140">
        <v>6103.7300000000014</v>
      </c>
      <c r="D85" s="247">
        <f t="shared" si="29"/>
        <v>5.7949219060803789E-3</v>
      </c>
      <c r="E85" s="215">
        <f t="shared" si="30"/>
        <v>7.0948993600266509E-3</v>
      </c>
      <c r="F85" s="52">
        <f t="shared" si="26"/>
        <v>0.20757617424369856</v>
      </c>
      <c r="H85" s="19">
        <v>1092.4370000000001</v>
      </c>
      <c r="I85" s="140">
        <v>1357.2389999999994</v>
      </c>
      <c r="J85" s="214">
        <f t="shared" si="31"/>
        <v>4.1590202904432851E-3</v>
      </c>
      <c r="K85" s="215">
        <f t="shared" si="32"/>
        <v>4.8761651317822275E-3</v>
      </c>
      <c r="L85" s="52">
        <f t="shared" si="27"/>
        <v>0.24239567132932993</v>
      </c>
      <c r="N85" s="40">
        <f t="shared" si="28"/>
        <v>2.1613028313216072</v>
      </c>
      <c r="O85" s="143">
        <f t="shared" si="28"/>
        <v>2.2236222768700435</v>
      </c>
      <c r="P85" s="52">
        <f t="shared" si="33"/>
        <v>2.8834203446783481E-2</v>
      </c>
    </row>
    <row r="86" spans="1:16" ht="20.100000000000001" customHeight="1" x14ac:dyDescent="0.25">
      <c r="A86" s="38" t="s">
        <v>205</v>
      </c>
      <c r="B86" s="19">
        <v>3161.96</v>
      </c>
      <c r="C86" s="140">
        <v>3884.8999999999996</v>
      </c>
      <c r="D86" s="247">
        <f t="shared" si="29"/>
        <v>3.625126623078687E-3</v>
      </c>
      <c r="E86" s="215">
        <f t="shared" si="30"/>
        <v>4.5157591380627134E-3</v>
      </c>
      <c r="F86" s="52">
        <f t="shared" si="26"/>
        <v>0.228636668395552</v>
      </c>
      <c r="H86" s="19">
        <v>1059.2870000000003</v>
      </c>
      <c r="I86" s="140">
        <v>1323.2969999999998</v>
      </c>
      <c r="J86" s="214">
        <f t="shared" si="31"/>
        <v>4.0328148226422183E-3</v>
      </c>
      <c r="K86" s="215">
        <f t="shared" si="32"/>
        <v>4.7542213938680132E-3</v>
      </c>
      <c r="L86" s="52">
        <f t="shared" si="27"/>
        <v>0.24923368265635232</v>
      </c>
      <c r="N86" s="40">
        <f t="shared" si="28"/>
        <v>3.3500961428987091</v>
      </c>
      <c r="O86" s="143">
        <f t="shared" si="28"/>
        <v>3.4062575613271893</v>
      </c>
      <c r="P86" s="52">
        <f t="shared" si="33"/>
        <v>1.6764121396195486E-2</v>
      </c>
    </row>
    <row r="87" spans="1:16" ht="20.100000000000001" customHeight="1" x14ac:dyDescent="0.25">
      <c r="A87" s="38" t="s">
        <v>193</v>
      </c>
      <c r="B87" s="19">
        <v>3756.4300000000012</v>
      </c>
      <c r="C87" s="140">
        <v>3231.6200000000013</v>
      </c>
      <c r="D87" s="247">
        <f t="shared" si="29"/>
        <v>4.3066751004856088E-3</v>
      </c>
      <c r="E87" s="215">
        <f t="shared" si="30"/>
        <v>3.7563946422678146E-3</v>
      </c>
      <c r="F87" s="52">
        <f t="shared" si="26"/>
        <v>-0.13970977763461578</v>
      </c>
      <c r="H87" s="19">
        <v>1335.0760000000005</v>
      </c>
      <c r="I87" s="140">
        <v>1140.299</v>
      </c>
      <c r="J87" s="214">
        <f t="shared" si="31"/>
        <v>5.082771979788181E-3</v>
      </c>
      <c r="K87" s="215">
        <f t="shared" si="32"/>
        <v>4.0967627835673346E-3</v>
      </c>
      <c r="L87" s="52">
        <f t="shared" si="27"/>
        <v>-0.14589206906573141</v>
      </c>
      <c r="N87" s="40">
        <f t="shared" si="28"/>
        <v>3.554108555197355</v>
      </c>
      <c r="O87" s="143">
        <f t="shared" si="28"/>
        <v>3.5285677152635508</v>
      </c>
      <c r="P87" s="52">
        <f t="shared" si="33"/>
        <v>-7.1862858258660966E-3</v>
      </c>
    </row>
    <row r="88" spans="1:16" ht="20.100000000000001" customHeight="1" x14ac:dyDescent="0.25">
      <c r="A88" s="38" t="s">
        <v>200</v>
      </c>
      <c r="B88" s="19">
        <v>2438.2800000000002</v>
      </c>
      <c r="C88" s="140">
        <v>3298.5399999999995</v>
      </c>
      <c r="D88" s="247">
        <f t="shared" si="29"/>
        <v>2.7954413536288572E-3</v>
      </c>
      <c r="E88" s="215">
        <f t="shared" si="30"/>
        <v>3.8341816127224334E-3</v>
      </c>
      <c r="F88" s="52">
        <f t="shared" ref="F88:F94" si="34">(C88-B88)/B88</f>
        <v>0.35281427891792544</v>
      </c>
      <c r="H88" s="19">
        <v>784.10400000000004</v>
      </c>
      <c r="I88" s="140">
        <v>1091.1429999999996</v>
      </c>
      <c r="J88" s="214">
        <f t="shared" si="31"/>
        <v>2.985164769975515E-3</v>
      </c>
      <c r="K88" s="215">
        <f t="shared" si="32"/>
        <v>3.9201595668767663E-3</v>
      </c>
      <c r="L88" s="52">
        <f t="shared" ref="L88:L95" si="35">(I88-H88)/H88</f>
        <v>0.39157943334047463</v>
      </c>
      <c r="N88" s="40">
        <f t="shared" si="28"/>
        <v>3.2158078645602641</v>
      </c>
      <c r="O88" s="143">
        <f t="shared" si="28"/>
        <v>3.3079574599671364</v>
      </c>
      <c r="P88" s="52">
        <f t="shared" si="33"/>
        <v>2.8655193123446446E-2</v>
      </c>
    </row>
    <row r="89" spans="1:16" ht="20.100000000000001" customHeight="1" x14ac:dyDescent="0.25">
      <c r="A89" s="38" t="s">
        <v>181</v>
      </c>
      <c r="B89" s="19">
        <v>4004.909999999998</v>
      </c>
      <c r="C89" s="140">
        <v>4006.8499999999985</v>
      </c>
      <c r="D89" s="247">
        <f t="shared" si="29"/>
        <v>4.5915526648136144E-3</v>
      </c>
      <c r="E89" s="215">
        <f t="shared" si="30"/>
        <v>4.6575122917826917E-3</v>
      </c>
      <c r="F89" s="52">
        <f t="shared" si="34"/>
        <v>4.844053923809799E-4</v>
      </c>
      <c r="H89" s="19">
        <v>961.678</v>
      </c>
      <c r="I89" s="140">
        <v>1083.4970000000005</v>
      </c>
      <c r="J89" s="214">
        <f t="shared" si="31"/>
        <v>3.6612072960481171E-3</v>
      </c>
      <c r="K89" s="215">
        <f t="shared" si="32"/>
        <v>3.8926897118272121E-3</v>
      </c>
      <c r="L89" s="52">
        <f t="shared" si="35"/>
        <v>0.12667337715950716</v>
      </c>
      <c r="N89" s="40">
        <f t="shared" si="28"/>
        <v>2.4012474687321324</v>
      </c>
      <c r="O89" s="143">
        <f t="shared" si="28"/>
        <v>2.7041117086988553</v>
      </c>
      <c r="P89" s="52">
        <f t="shared" si="33"/>
        <v>0.12612787474447038</v>
      </c>
    </row>
    <row r="90" spans="1:16" ht="20.100000000000001" customHeight="1" x14ac:dyDescent="0.25">
      <c r="A90" s="38" t="s">
        <v>201</v>
      </c>
      <c r="B90" s="19">
        <v>4711.2799999999979</v>
      </c>
      <c r="C90" s="140">
        <v>5013.2999999999993</v>
      </c>
      <c r="D90" s="247">
        <f t="shared" si="29"/>
        <v>5.4013923505604588E-3</v>
      </c>
      <c r="E90" s="215">
        <f t="shared" si="30"/>
        <v>5.8273971754356094E-3</v>
      </c>
      <c r="F90" s="52">
        <f t="shared" si="34"/>
        <v>6.4105720738313471E-2</v>
      </c>
      <c r="H90" s="19">
        <v>886.79300000000001</v>
      </c>
      <c r="I90" s="140">
        <v>1030.2550000000001</v>
      </c>
      <c r="J90" s="214">
        <f t="shared" si="31"/>
        <v>3.3761123803231416E-3</v>
      </c>
      <c r="K90" s="215">
        <f t="shared" si="32"/>
        <v>3.7014066850748484E-3</v>
      </c>
      <c r="L90" s="52">
        <f t="shared" si="35"/>
        <v>0.16177619805298429</v>
      </c>
      <c r="N90" s="40">
        <f t="shared" si="28"/>
        <v>1.8822761542510749</v>
      </c>
      <c r="O90" s="143">
        <f t="shared" si="28"/>
        <v>2.0550435840663841</v>
      </c>
      <c r="P90" s="52">
        <f t="shared" si="33"/>
        <v>9.1786441338651714E-2</v>
      </c>
    </row>
    <row r="91" spans="1:16" ht="20.100000000000001" customHeight="1" x14ac:dyDescent="0.25">
      <c r="A91" s="38" t="s">
        <v>215</v>
      </c>
      <c r="B91" s="19">
        <v>2036.0099999999998</v>
      </c>
      <c r="C91" s="140">
        <v>2518.31</v>
      </c>
      <c r="D91" s="247">
        <f t="shared" si="29"/>
        <v>2.334246497695871E-3</v>
      </c>
      <c r="E91" s="215">
        <f t="shared" si="30"/>
        <v>2.9272520257856605E-3</v>
      </c>
      <c r="F91" s="52">
        <f t="shared" si="34"/>
        <v>0.23688488759878401</v>
      </c>
      <c r="H91" s="19">
        <v>576.91600000000005</v>
      </c>
      <c r="I91" s="140">
        <v>803.11099999999954</v>
      </c>
      <c r="J91" s="214">
        <f t="shared" si="31"/>
        <v>2.1963786926672917E-3</v>
      </c>
      <c r="K91" s="215">
        <f t="shared" si="32"/>
        <v>2.8853443315073886E-3</v>
      </c>
      <c r="L91" s="52">
        <f t="shared" si="35"/>
        <v>0.39207614280068409</v>
      </c>
      <c r="N91" s="40">
        <f t="shared" si="28"/>
        <v>2.8335617212096214</v>
      </c>
      <c r="O91" s="143">
        <f t="shared" si="28"/>
        <v>3.18908712588998</v>
      </c>
      <c r="P91" s="52">
        <f t="shared" ref="P91:P93" si="36">(O91-N91)/N91</f>
        <v>0.1254694408169052</v>
      </c>
    </row>
    <row r="92" spans="1:16" ht="20.100000000000001" customHeight="1" x14ac:dyDescent="0.25">
      <c r="A92" s="38" t="s">
        <v>204</v>
      </c>
      <c r="B92" s="19">
        <v>1227.7499999999995</v>
      </c>
      <c r="C92" s="140">
        <v>949</v>
      </c>
      <c r="D92" s="247">
        <f t="shared" si="29"/>
        <v>1.407591877027178E-3</v>
      </c>
      <c r="E92" s="215">
        <f t="shared" si="30"/>
        <v>1.1031057226753623E-3</v>
      </c>
      <c r="F92" s="52">
        <f t="shared" si="34"/>
        <v>-0.22704133577682725</v>
      </c>
      <c r="H92" s="19">
        <v>747.24499999999989</v>
      </c>
      <c r="I92" s="140">
        <v>801.79399999999998</v>
      </c>
      <c r="J92" s="214">
        <f t="shared" si="31"/>
        <v>2.8448387567725111E-3</v>
      </c>
      <c r="K92" s="215">
        <f t="shared" si="32"/>
        <v>2.8806127334037716E-3</v>
      </c>
      <c r="L92" s="52">
        <f t="shared" si="35"/>
        <v>7.3000153898654524E-2</v>
      </c>
      <c r="N92" s="40">
        <f t="shared" si="28"/>
        <v>6.0862960700468349</v>
      </c>
      <c r="O92" s="143">
        <f t="shared" si="28"/>
        <v>8.4488303477344573</v>
      </c>
      <c r="P92" s="52">
        <f t="shared" si="36"/>
        <v>0.38817274915603017</v>
      </c>
    </row>
    <row r="93" spans="1:16" ht="20.100000000000001" customHeight="1" x14ac:dyDescent="0.25">
      <c r="A93" s="38" t="s">
        <v>198</v>
      </c>
      <c r="B93" s="19">
        <v>413.90999999999997</v>
      </c>
      <c r="C93" s="140">
        <v>1213.6099999999997</v>
      </c>
      <c r="D93" s="247">
        <f t="shared" si="29"/>
        <v>4.7453989315440396E-4</v>
      </c>
      <c r="E93" s="215">
        <f t="shared" si="30"/>
        <v>1.4106850749168031E-3</v>
      </c>
      <c r="F93" s="52">
        <f t="shared" si="34"/>
        <v>1.9320625256698309</v>
      </c>
      <c r="H93" s="19">
        <v>160.405</v>
      </c>
      <c r="I93" s="140">
        <v>595.07300000000032</v>
      </c>
      <c r="J93" s="214">
        <f t="shared" si="31"/>
        <v>6.1067837293002261E-4</v>
      </c>
      <c r="K93" s="215">
        <f t="shared" si="32"/>
        <v>2.1379242811804321E-3</v>
      </c>
      <c r="L93" s="52">
        <f t="shared" si="35"/>
        <v>2.7098157788098898</v>
      </c>
      <c r="N93" s="40">
        <f t="shared" si="28"/>
        <v>3.8753593776424826</v>
      </c>
      <c r="O93" s="143">
        <f t="shared" si="28"/>
        <v>4.9033297352526803</v>
      </c>
      <c r="P93" s="52">
        <f t="shared" si="36"/>
        <v>0.26525807220375736</v>
      </c>
    </row>
    <row r="94" spans="1:16" ht="20.100000000000001" customHeight="1" x14ac:dyDescent="0.25">
      <c r="A94" s="38" t="s">
        <v>214</v>
      </c>
      <c r="B94" s="19">
        <v>637.03999999999985</v>
      </c>
      <c r="C94" s="140">
        <v>517.26</v>
      </c>
      <c r="D94" s="247">
        <f t="shared" si="29"/>
        <v>7.3035416765741693E-4</v>
      </c>
      <c r="E94" s="215">
        <f t="shared" si="30"/>
        <v>6.0125655016971338E-4</v>
      </c>
      <c r="F94" s="52">
        <f t="shared" si="34"/>
        <v>-0.18802586964711773</v>
      </c>
      <c r="H94" s="19">
        <v>417.83199999999999</v>
      </c>
      <c r="I94" s="140">
        <v>525.76900000000001</v>
      </c>
      <c r="J94" s="214">
        <f t="shared" si="31"/>
        <v>1.5907295029338063E-3</v>
      </c>
      <c r="K94" s="215">
        <f t="shared" si="32"/>
        <v>1.8889351581939595E-3</v>
      </c>
      <c r="L94" s="52">
        <f t="shared" si="35"/>
        <v>0.25832631296789144</v>
      </c>
      <c r="N94" s="40">
        <f t="shared" ref="N94" si="37">(H94/B94)*10</f>
        <v>6.5589601908828339</v>
      </c>
      <c r="O94" s="143">
        <f t="shared" ref="O94" si="38">(I94/C94)*10</f>
        <v>10.164501411282528</v>
      </c>
      <c r="P94" s="52">
        <f t="shared" ref="P94" si="39">(O94-N94)/N94</f>
        <v>0.54971231955508926</v>
      </c>
    </row>
    <row r="95" spans="1:16" ht="20.100000000000001" customHeight="1" thickBot="1" x14ac:dyDescent="0.3">
      <c r="A95" s="8" t="s">
        <v>17</v>
      </c>
      <c r="B95" s="19">
        <f>B96-SUM(B68:B94)</f>
        <v>21978.030000000144</v>
      </c>
      <c r="C95" s="140">
        <f>C96-SUM(C68:C94)</f>
        <v>20729.499999999884</v>
      </c>
      <c r="D95" s="247">
        <f t="shared" si="29"/>
        <v>2.5197390756310199E-2</v>
      </c>
      <c r="E95" s="215">
        <f t="shared" si="30"/>
        <v>2.4095711357427604E-2</v>
      </c>
      <c r="F95" s="52">
        <f>(C95-B95)/B95</f>
        <v>-5.6808094265057084E-2</v>
      </c>
      <c r="H95" s="19">
        <f>H96-SUM(H68:H94)</f>
        <v>6144.910000000149</v>
      </c>
      <c r="I95" s="140">
        <f>I96-SUM(I68:I94)</f>
        <v>6477.5130000000936</v>
      </c>
      <c r="J95" s="214">
        <f t="shared" si="31"/>
        <v>2.3394305916907304E-2</v>
      </c>
      <c r="K95" s="215">
        <f t="shared" si="32"/>
        <v>2.327182097719456E-2</v>
      </c>
      <c r="L95" s="52">
        <f t="shared" si="35"/>
        <v>5.4126586068784815E-2</v>
      </c>
      <c r="N95" s="40">
        <f t="shared" si="28"/>
        <v>2.7959330294844937</v>
      </c>
      <c r="O95" s="143">
        <f t="shared" si="28"/>
        <v>3.1247801442389496</v>
      </c>
      <c r="P95" s="52">
        <f>(O95-N95)/N95</f>
        <v>0.11761623446863738</v>
      </c>
    </row>
    <row r="96" spans="1:16" ht="26.25" customHeight="1" thickBot="1" x14ac:dyDescent="0.3">
      <c r="A96" s="12" t="s">
        <v>18</v>
      </c>
      <c r="B96" s="17">
        <v>872234.3600000001</v>
      </c>
      <c r="C96" s="145">
        <v>860298.31999999983</v>
      </c>
      <c r="D96" s="243">
        <f>SUM(D68:D95)</f>
        <v>0.99999999999999989</v>
      </c>
      <c r="E96" s="244">
        <f>SUM(E68:E95)</f>
        <v>1.0000000000000002</v>
      </c>
      <c r="F96" s="57">
        <f>(C96-B96)/B96</f>
        <v>-1.3684441415493272E-2</v>
      </c>
      <c r="G96" s="1"/>
      <c r="H96" s="17">
        <v>262666.90800000011</v>
      </c>
      <c r="I96" s="145">
        <v>278341.47599999991</v>
      </c>
      <c r="J96" s="255">
        <f t="shared" si="31"/>
        <v>1</v>
      </c>
      <c r="K96" s="244">
        <f t="shared" si="32"/>
        <v>1</v>
      </c>
      <c r="L96" s="57">
        <f>(I96-H96)/H96</f>
        <v>5.9674696441014141E-2</v>
      </c>
      <c r="M96" s="1"/>
      <c r="N96" s="37">
        <f t="shared" si="28"/>
        <v>3.0114258282601947</v>
      </c>
      <c r="O96" s="150">
        <f t="shared" si="28"/>
        <v>3.2354064808588716</v>
      </c>
      <c r="P96" s="57">
        <f>(O96-N96)/N96</f>
        <v>7.4376944800290279E-2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141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104</v>
      </c>
      <c r="H4" s="340"/>
      <c r="I4" s="130" t="s">
        <v>0</v>
      </c>
      <c r="K4" s="346" t="s">
        <v>19</v>
      </c>
      <c r="L4" s="340"/>
      <c r="M4" s="338" t="s">
        <v>104</v>
      </c>
      <c r="N4" s="339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156</v>
      </c>
      <c r="F5" s="348"/>
      <c r="G5" s="349" t="str">
        <f>E5</f>
        <v>jan-dez</v>
      </c>
      <c r="H5" s="349"/>
      <c r="I5" s="131" t="s">
        <v>137</v>
      </c>
      <c r="K5" s="350" t="str">
        <f>E5</f>
        <v>jan-dez</v>
      </c>
      <c r="L5" s="349"/>
      <c r="M5" s="351" t="str">
        <f>E5</f>
        <v>jan-dez</v>
      </c>
      <c r="N5" s="337"/>
      <c r="O5" s="131" t="str">
        <f>I5</f>
        <v>2022/2021</v>
      </c>
      <c r="Q5" s="350" t="str">
        <f>E5</f>
        <v>jan-dez</v>
      </c>
      <c r="R5" s="348"/>
      <c r="S5" s="131" t="str">
        <f>O5</f>
        <v>2022/2021</v>
      </c>
    </row>
    <row r="6" spans="1:19" ht="19.5" customHeight="1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311729.28000000003</v>
      </c>
      <c r="F7" s="145">
        <v>301030.21000000014</v>
      </c>
      <c r="G7" s="243">
        <f>E7/E15</f>
        <v>0.43467173298218159</v>
      </c>
      <c r="H7" s="244">
        <f>F7/F15</f>
        <v>0.43003278720935928</v>
      </c>
      <c r="I7" s="164">
        <f t="shared" ref="I7:I18" si="0">(F7-E7)/E7</f>
        <v>-3.4321671676141204E-2</v>
      </c>
      <c r="J7" s="1"/>
      <c r="K7" s="17">
        <v>82878.074999999837</v>
      </c>
      <c r="L7" s="145">
        <v>83568.698999999906</v>
      </c>
      <c r="M7" s="243">
        <f>K7/K15</f>
        <v>0.36136095323547918</v>
      </c>
      <c r="N7" s="244">
        <f>L7/L15</f>
        <v>0.34843037801331994</v>
      </c>
      <c r="O7" s="164">
        <f t="shared" ref="O7:O18" si="1">(L7-K7)/K7</f>
        <v>8.3330120782857259E-3</v>
      </c>
      <c r="P7" s="1"/>
      <c r="Q7" s="187">
        <f t="shared" ref="Q7:Q18" si="2">(K7/E7)*10</f>
        <v>2.6586554525773076</v>
      </c>
      <c r="R7" s="188">
        <f t="shared" ref="R7:R18" si="3">(L7/F7)*10</f>
        <v>2.776090114012141</v>
      </c>
      <c r="S7" s="55">
        <f>(R7-Q7)/Q7</f>
        <v>4.4170695875989464E-2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294732.15000000002</v>
      </c>
      <c r="F8" s="181">
        <v>276893.25000000012</v>
      </c>
      <c r="G8" s="245">
        <f>E8/E7</f>
        <v>0.94547470805437328</v>
      </c>
      <c r="H8" s="246">
        <f>F8/F7</f>
        <v>0.91981881154054268</v>
      </c>
      <c r="I8" s="206">
        <f t="shared" si="0"/>
        <v>-6.0525802834878739E-2</v>
      </c>
      <c r="K8" s="180">
        <v>80833.881999999838</v>
      </c>
      <c r="L8" s="181">
        <v>80238.143999999913</v>
      </c>
      <c r="M8" s="250">
        <f>K8/K7</f>
        <v>0.97533493629044832</v>
      </c>
      <c r="N8" s="246">
        <f>L8/L7</f>
        <v>0.96014590343209727</v>
      </c>
      <c r="O8" s="207">
        <f t="shared" si="1"/>
        <v>-7.3699046149970377E-3</v>
      </c>
      <c r="Q8" s="189">
        <f t="shared" si="2"/>
        <v>2.7426218008452703</v>
      </c>
      <c r="R8" s="190">
        <f t="shared" si="3"/>
        <v>2.8978006506117389</v>
      </c>
      <c r="S8" s="182">
        <f t="shared" ref="S8:S18" si="4">(R8-Q8)/Q8</f>
        <v>5.6580477016059144E-2</v>
      </c>
    </row>
    <row r="9" spans="1:19" ht="24" customHeight="1" x14ac:dyDescent="0.25">
      <c r="A9" s="8"/>
      <c r="B9" t="s">
        <v>37</v>
      </c>
      <c r="E9" s="19">
        <v>16693.799999999996</v>
      </c>
      <c r="F9" s="140">
        <v>24124.700000000008</v>
      </c>
      <c r="G9" s="247">
        <f>E9/E7</f>
        <v>5.3552236094087775E-2</v>
      </c>
      <c r="H9" s="215">
        <f>F9/F7</f>
        <v>8.0140461650011791E-2</v>
      </c>
      <c r="I9" s="182">
        <f t="shared" si="0"/>
        <v>0.44512932945165357</v>
      </c>
      <c r="K9" s="19">
        <v>2012.1419999999994</v>
      </c>
      <c r="L9" s="140">
        <v>3306.9690000000014</v>
      </c>
      <c r="M9" s="247">
        <f>K9/K7</f>
        <v>2.4278338993756834E-2</v>
      </c>
      <c r="N9" s="215">
        <f>L9/L7</f>
        <v>3.9571861708652484E-2</v>
      </c>
      <c r="O9" s="182">
        <f t="shared" si="1"/>
        <v>0.6435067703969215</v>
      </c>
      <c r="Q9" s="189">
        <f t="shared" si="2"/>
        <v>1.2053229342630198</v>
      </c>
      <c r="R9" s="190">
        <f t="shared" si="3"/>
        <v>1.3707813983179067</v>
      </c>
      <c r="S9" s="182">
        <f t="shared" si="4"/>
        <v>0.13727314012825487</v>
      </c>
    </row>
    <row r="10" spans="1:19" ht="24" customHeight="1" thickBot="1" x14ac:dyDescent="0.3">
      <c r="A10" s="8"/>
      <c r="B10" t="s">
        <v>36</v>
      </c>
      <c r="E10" s="19">
        <v>303.33</v>
      </c>
      <c r="F10" s="140">
        <v>12.260000000000002</v>
      </c>
      <c r="G10" s="247">
        <f>E10/E7</f>
        <v>9.7305585153887361E-4</v>
      </c>
      <c r="H10" s="215">
        <f>F10/F7</f>
        <v>4.0726809445470594E-5</v>
      </c>
      <c r="I10" s="186">
        <f t="shared" si="0"/>
        <v>-0.95958197342827944</v>
      </c>
      <c r="K10" s="19">
        <v>32.051000000000002</v>
      </c>
      <c r="L10" s="140">
        <v>23.586000000000002</v>
      </c>
      <c r="M10" s="247">
        <f>K10/K7</f>
        <v>3.8672471579485966E-4</v>
      </c>
      <c r="N10" s="215">
        <f>L10/L7</f>
        <v>2.8223485925035194E-4</v>
      </c>
      <c r="O10" s="209">
        <f t="shared" si="1"/>
        <v>-0.26411032417085267</v>
      </c>
      <c r="Q10" s="189">
        <f t="shared" si="2"/>
        <v>1.0566379850328027</v>
      </c>
      <c r="R10" s="190">
        <f t="shared" si="3"/>
        <v>19.238172920065253</v>
      </c>
      <c r="S10" s="182">
        <f t="shared" si="4"/>
        <v>17.206966995860945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405430.95000000019</v>
      </c>
      <c r="F11" s="145">
        <v>398986.67000000115</v>
      </c>
      <c r="G11" s="243">
        <f>E11/E15</f>
        <v>0.56532826701781846</v>
      </c>
      <c r="H11" s="244">
        <f>F11/F15</f>
        <v>0.56996721279064078</v>
      </c>
      <c r="I11" s="164">
        <f t="shared" si="0"/>
        <v>-1.5894889129700225E-2</v>
      </c>
      <c r="J11" s="1"/>
      <c r="K11" s="17">
        <v>146471.7600000001</v>
      </c>
      <c r="L11" s="145">
        <v>156274.62199999971</v>
      </c>
      <c r="M11" s="243">
        <f>K11/K15</f>
        <v>0.63863904676452088</v>
      </c>
      <c r="N11" s="244">
        <f>L11/L15</f>
        <v>0.65156962198668</v>
      </c>
      <c r="O11" s="164">
        <f t="shared" si="1"/>
        <v>6.6926634868042886E-2</v>
      </c>
      <c r="Q11" s="191">
        <f t="shared" si="2"/>
        <v>3.6127424410987867</v>
      </c>
      <c r="R11" s="192">
        <f t="shared" si="3"/>
        <v>3.9167880470793488</v>
      </c>
      <c r="S11" s="57">
        <f t="shared" si="4"/>
        <v>8.4159225557216596E-2</v>
      </c>
    </row>
    <row r="12" spans="1:19" s="3" customFormat="1" ht="24" customHeight="1" x14ac:dyDescent="0.25">
      <c r="A12" s="46"/>
      <c r="B12" s="3" t="s">
        <v>33</v>
      </c>
      <c r="E12" s="31">
        <v>396031.99000000017</v>
      </c>
      <c r="F12" s="141">
        <v>390950.64000000118</v>
      </c>
      <c r="G12" s="247">
        <f>E12/E11</f>
        <v>0.97681735940485048</v>
      </c>
      <c r="H12" s="215">
        <f>F12/F11</f>
        <v>0.97985890105050388</v>
      </c>
      <c r="I12" s="206">
        <f t="shared" si="0"/>
        <v>-1.28306554225556E-2</v>
      </c>
      <c r="K12" s="31">
        <v>144419.5500000001</v>
      </c>
      <c r="L12" s="141">
        <v>154228.78799999971</v>
      </c>
      <c r="M12" s="247">
        <f>K12/K11</f>
        <v>0.98598903979852504</v>
      </c>
      <c r="N12" s="215">
        <f>L12/L11</f>
        <v>0.98690872533353491</v>
      </c>
      <c r="O12" s="206">
        <f t="shared" si="1"/>
        <v>6.7921815294394686E-2</v>
      </c>
      <c r="Q12" s="189">
        <f t="shared" si="2"/>
        <v>3.6466637455221744</v>
      </c>
      <c r="R12" s="190">
        <f t="shared" si="3"/>
        <v>3.9449682957418677</v>
      </c>
      <c r="S12" s="182">
        <f t="shared" si="4"/>
        <v>8.1802044563606541E-2</v>
      </c>
    </row>
    <row r="13" spans="1:19" ht="24" customHeight="1" x14ac:dyDescent="0.25">
      <c r="A13" s="8"/>
      <c r="B13" s="3" t="s">
        <v>37</v>
      </c>
      <c r="D13" s="3"/>
      <c r="E13" s="19">
        <v>9105.9399999999987</v>
      </c>
      <c r="F13" s="140">
        <v>8009.9300000000012</v>
      </c>
      <c r="G13" s="247">
        <f>E13/E11</f>
        <v>2.2459903468149123E-2</v>
      </c>
      <c r="H13" s="215">
        <f>F13/F11</f>
        <v>2.0075683230219139E-2</v>
      </c>
      <c r="I13" s="182">
        <f t="shared" si="0"/>
        <v>-0.12036209331491286</v>
      </c>
      <c r="K13" s="19">
        <v>2008.8449999999996</v>
      </c>
      <c r="L13" s="140">
        <v>2012.6380000000001</v>
      </c>
      <c r="M13" s="247">
        <f>K13/K11</f>
        <v>1.3714896304925934E-2</v>
      </c>
      <c r="N13" s="215">
        <f>L13/L11</f>
        <v>1.2878853739924605E-2</v>
      </c>
      <c r="O13" s="182">
        <f t="shared" si="1"/>
        <v>1.888149658137176E-3</v>
      </c>
      <c r="Q13" s="189">
        <f t="shared" si="2"/>
        <v>2.2060819640805889</v>
      </c>
      <c r="R13" s="190">
        <f t="shared" si="3"/>
        <v>2.5126786376410277</v>
      </c>
      <c r="S13" s="182">
        <f t="shared" si="4"/>
        <v>0.13897791584920405</v>
      </c>
    </row>
    <row r="14" spans="1:19" ht="24" customHeight="1" thickBot="1" x14ac:dyDescent="0.3">
      <c r="A14" s="8"/>
      <c r="B14" t="s">
        <v>36</v>
      </c>
      <c r="E14" s="19">
        <v>293.01999999999992</v>
      </c>
      <c r="F14" s="140">
        <v>26.099999999999994</v>
      </c>
      <c r="G14" s="247">
        <f>E14/E11</f>
        <v>7.2273712700029384E-4</v>
      </c>
      <c r="H14" s="215">
        <f>F14/F11</f>
        <v>6.5415719277037301E-5</v>
      </c>
      <c r="I14" s="186">
        <f t="shared" si="0"/>
        <v>-0.9109275817350353</v>
      </c>
      <c r="K14" s="19">
        <v>43.365000000000002</v>
      </c>
      <c r="L14" s="140">
        <v>33.195999999999991</v>
      </c>
      <c r="M14" s="247">
        <f>K14/K11</f>
        <v>2.9606389654906838E-4</v>
      </c>
      <c r="N14" s="215">
        <f>L14/L11</f>
        <v>2.1242092654045935E-4</v>
      </c>
      <c r="O14" s="209">
        <f t="shared" si="1"/>
        <v>-0.23449786694338778</v>
      </c>
      <c r="Q14" s="189">
        <f t="shared" si="2"/>
        <v>1.4799331103678934</v>
      </c>
      <c r="R14" s="190">
        <f t="shared" si="3"/>
        <v>12.718773946360153</v>
      </c>
      <c r="S14" s="182">
        <f t="shared" si="4"/>
        <v>7.5941545987834687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717160.23000000021</v>
      </c>
      <c r="F15" s="145">
        <v>700016.88000000129</v>
      </c>
      <c r="G15" s="243">
        <f>G7+G11</f>
        <v>1</v>
      </c>
      <c r="H15" s="244">
        <f>H7+H11</f>
        <v>1</v>
      </c>
      <c r="I15" s="164">
        <f t="shared" si="0"/>
        <v>-2.3904490632447539E-2</v>
      </c>
      <c r="J15" s="1"/>
      <c r="K15" s="17">
        <v>229349.83499999993</v>
      </c>
      <c r="L15" s="145">
        <v>239843.32099999962</v>
      </c>
      <c r="M15" s="243">
        <f>M7+M11</f>
        <v>1</v>
      </c>
      <c r="N15" s="244">
        <f>N7+N11</f>
        <v>1</v>
      </c>
      <c r="O15" s="164">
        <f t="shared" si="1"/>
        <v>4.5753187483216141E-2</v>
      </c>
      <c r="Q15" s="191">
        <f t="shared" si="2"/>
        <v>3.1980277963824051</v>
      </c>
      <c r="R15" s="192">
        <f t="shared" si="3"/>
        <v>3.426250535558502</v>
      </c>
      <c r="S15" s="57">
        <f t="shared" si="4"/>
        <v>7.136358834474843E-2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690764.14000000013</v>
      </c>
      <c r="F16" s="181">
        <f t="shared" ref="F16:F17" si="5">F8+F12</f>
        <v>667843.89000000129</v>
      </c>
      <c r="G16" s="245">
        <f>E16/E15</f>
        <v>0.96319359482608224</v>
      </c>
      <c r="H16" s="246">
        <f>F16/F15</f>
        <v>0.95403969401423583</v>
      </c>
      <c r="I16" s="207">
        <f t="shared" si="0"/>
        <v>-3.3181007340651519E-2</v>
      </c>
      <c r="J16" s="3"/>
      <c r="K16" s="180">
        <f t="shared" ref="K16:L18" si="6">K8+K12</f>
        <v>225253.43199999994</v>
      </c>
      <c r="L16" s="181">
        <f t="shared" si="6"/>
        <v>234466.93199999962</v>
      </c>
      <c r="M16" s="250">
        <f>K16/K15</f>
        <v>0.982139062798977</v>
      </c>
      <c r="N16" s="246">
        <f>L16/L15</f>
        <v>0.97758374518171387</v>
      </c>
      <c r="O16" s="207">
        <f t="shared" si="1"/>
        <v>4.0902817409679611E-2</v>
      </c>
      <c r="P16" s="3"/>
      <c r="Q16" s="189">
        <f t="shared" si="2"/>
        <v>3.2609311768847742</v>
      </c>
      <c r="R16" s="190">
        <f t="shared" si="3"/>
        <v>3.5108044785735655</v>
      </c>
      <c r="S16" s="182">
        <f t="shared" si="4"/>
        <v>7.6626364720613252E-2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25799.739999999994</v>
      </c>
      <c r="F17" s="140">
        <f t="shared" si="5"/>
        <v>32134.630000000008</v>
      </c>
      <c r="G17" s="248">
        <f>E17/E15</f>
        <v>3.5974861573124302E-2</v>
      </c>
      <c r="H17" s="215">
        <f>F17/F15</f>
        <v>4.5905507307195149E-2</v>
      </c>
      <c r="I17" s="182">
        <f t="shared" si="0"/>
        <v>0.24554084653566335</v>
      </c>
      <c r="K17" s="19">
        <f t="shared" si="6"/>
        <v>4020.9869999999992</v>
      </c>
      <c r="L17" s="140">
        <f t="shared" si="6"/>
        <v>5319.6070000000018</v>
      </c>
      <c r="M17" s="247">
        <f>K17/K15</f>
        <v>1.7532112024410223E-2</v>
      </c>
      <c r="N17" s="215">
        <f>L17/L15</f>
        <v>2.2179508596781021E-2</v>
      </c>
      <c r="O17" s="182">
        <f t="shared" si="1"/>
        <v>0.32296050696010775</v>
      </c>
      <c r="Q17" s="189">
        <f t="shared" si="2"/>
        <v>1.5585377992181317</v>
      </c>
      <c r="R17" s="190">
        <f t="shared" si="3"/>
        <v>1.6554125564850133</v>
      </c>
      <c r="S17" s="182">
        <f t="shared" si="4"/>
        <v>6.2157464076572605E-2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596.34999999999991</v>
      </c>
      <c r="F18" s="142">
        <f>F10+F14</f>
        <v>38.36</v>
      </c>
      <c r="G18" s="249">
        <f>E18/E15</f>
        <v>8.3154360079336766E-4</v>
      </c>
      <c r="H18" s="221">
        <f>F18/F15</f>
        <v>5.4798678569008119E-5</v>
      </c>
      <c r="I18" s="208">
        <f t="shared" si="0"/>
        <v>-0.93567535843045191</v>
      </c>
      <c r="K18" s="21">
        <f t="shared" si="6"/>
        <v>75.415999999999997</v>
      </c>
      <c r="L18" s="142">
        <f t="shared" si="6"/>
        <v>56.781999999999996</v>
      </c>
      <c r="M18" s="249">
        <f>K18/K15</f>
        <v>3.2882517661283697E-4</v>
      </c>
      <c r="N18" s="221">
        <f>L18/L15</f>
        <v>2.3674622150516374E-4</v>
      </c>
      <c r="O18" s="208">
        <f t="shared" si="1"/>
        <v>-0.24708284714119022</v>
      </c>
      <c r="Q18" s="193">
        <f t="shared" si="2"/>
        <v>1.2646264777395828</v>
      </c>
      <c r="R18" s="194">
        <f t="shared" si="3"/>
        <v>14.802398331595413</v>
      </c>
      <c r="S18" s="186">
        <f t="shared" si="4"/>
        <v>10.704956832829799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F84" sqref="F84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150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L5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160</v>
      </c>
      <c r="B7" s="39">
        <v>97497.770000000019</v>
      </c>
      <c r="C7" s="147">
        <v>94329.48000000001</v>
      </c>
      <c r="D7" s="247">
        <f>B7/$B$33</f>
        <v>0.13594977234027603</v>
      </c>
      <c r="E7" s="246">
        <f>C7/$C$33</f>
        <v>0.13475315052402737</v>
      </c>
      <c r="F7" s="52">
        <f>(C7-B7)/B7</f>
        <v>-3.2496025293706793E-2</v>
      </c>
      <c r="H7" s="39">
        <v>31087.053000000007</v>
      </c>
      <c r="I7" s="147">
        <v>33243.338000000003</v>
      </c>
      <c r="J7" s="247">
        <f>H7/$H$33</f>
        <v>0.13554425709527979</v>
      </c>
      <c r="K7" s="246">
        <f>I7/$I$33</f>
        <v>0.13860439332392333</v>
      </c>
      <c r="L7" s="52">
        <f t="shared" ref="L7:L33" si="0">(I7-H7)/H7</f>
        <v>6.9362798718810556E-2</v>
      </c>
      <c r="N7" s="27">
        <f t="shared" ref="N7:N33" si="1">(H7/B7)*10</f>
        <v>3.1884886187653319</v>
      </c>
      <c r="O7" s="151">
        <f t="shared" ref="O7:O33" si="2">(I7/C7)*10</f>
        <v>3.5241727188573497</v>
      </c>
      <c r="P7" s="61">
        <f>(O7-N7)/N7</f>
        <v>0.10528000574203202</v>
      </c>
    </row>
    <row r="8" spans="1:16" ht="20.100000000000001" customHeight="1" x14ac:dyDescent="0.25">
      <c r="A8" s="8" t="s">
        <v>162</v>
      </c>
      <c r="B8" s="19">
        <v>80574.13999999997</v>
      </c>
      <c r="C8" s="140">
        <v>68586.509999999966</v>
      </c>
      <c r="D8" s="247">
        <f t="shared" ref="D8:D32" si="3">B8/$B$33</f>
        <v>0.11235165675598038</v>
      </c>
      <c r="E8" s="215">
        <f t="shared" ref="E8:E32" si="4">C8/$C$33</f>
        <v>9.7978365893119562E-2</v>
      </c>
      <c r="F8" s="52">
        <f t="shared" ref="F8:F33" si="5">(C8-B8)/B8</f>
        <v>-0.1487776351072442</v>
      </c>
      <c r="H8" s="19">
        <v>31245.322999999997</v>
      </c>
      <c r="I8" s="140">
        <v>29889.856999999985</v>
      </c>
      <c r="J8" s="247">
        <f t="shared" ref="J8:J32" si="6">H8/$H$33</f>
        <v>0.13623433825448353</v>
      </c>
      <c r="K8" s="215">
        <f t="shared" ref="K8:K32" si="7">I8/$I$33</f>
        <v>0.12462242798914537</v>
      </c>
      <c r="L8" s="52">
        <f t="shared" si="0"/>
        <v>-4.338140463454359E-2</v>
      </c>
      <c r="N8" s="27">
        <f t="shared" si="1"/>
        <v>3.8778351217896967</v>
      </c>
      <c r="O8" s="152">
        <f t="shared" si="2"/>
        <v>4.357978996161199</v>
      </c>
      <c r="P8" s="52">
        <f t="shared" ref="P8:P71" si="8">(O8-N8)/N8</f>
        <v>0.12381750623525904</v>
      </c>
    </row>
    <row r="9" spans="1:16" ht="20.100000000000001" customHeight="1" x14ac:dyDescent="0.25">
      <c r="A9" s="8" t="s">
        <v>163</v>
      </c>
      <c r="B9" s="19">
        <v>63552.469999999994</v>
      </c>
      <c r="C9" s="140">
        <v>60163.719999999987</v>
      </c>
      <c r="D9" s="247">
        <f t="shared" si="3"/>
        <v>8.8616835320051102E-2</v>
      </c>
      <c r="E9" s="215">
        <f t="shared" si="4"/>
        <v>8.5946098899786508E-2</v>
      </c>
      <c r="F9" s="52">
        <f t="shared" si="5"/>
        <v>-5.3322081738129259E-2</v>
      </c>
      <c r="H9" s="19">
        <v>23821.237000000001</v>
      </c>
      <c r="I9" s="140">
        <v>24418.833000000002</v>
      </c>
      <c r="J9" s="247">
        <f t="shared" si="6"/>
        <v>0.1038641994226854</v>
      </c>
      <c r="K9" s="215">
        <f t="shared" si="7"/>
        <v>0.10181160308399831</v>
      </c>
      <c r="L9" s="52">
        <f t="shared" si="0"/>
        <v>2.5086690502260707E-2</v>
      </c>
      <c r="N9" s="27">
        <f t="shared" si="1"/>
        <v>3.7482787057686355</v>
      </c>
      <c r="O9" s="152">
        <f t="shared" si="2"/>
        <v>4.0587305771651101</v>
      </c>
      <c r="P9" s="52">
        <f t="shared" si="8"/>
        <v>8.2825183441851927E-2</v>
      </c>
    </row>
    <row r="10" spans="1:16" ht="20.100000000000001" customHeight="1" x14ac:dyDescent="0.25">
      <c r="A10" s="8" t="s">
        <v>164</v>
      </c>
      <c r="B10" s="19">
        <v>89271.159999999989</v>
      </c>
      <c r="C10" s="140">
        <v>71241.179999999993</v>
      </c>
      <c r="D10" s="247">
        <f t="shared" si="3"/>
        <v>0.1244786817026928</v>
      </c>
      <c r="E10" s="215">
        <f t="shared" si="4"/>
        <v>0.10177066015893788</v>
      </c>
      <c r="F10" s="52">
        <f t="shared" si="5"/>
        <v>-0.2019686985136073</v>
      </c>
      <c r="H10" s="19">
        <v>22630.834000000006</v>
      </c>
      <c r="I10" s="140">
        <v>18968.759999999998</v>
      </c>
      <c r="J10" s="247">
        <f t="shared" si="6"/>
        <v>9.8673862137289084E-2</v>
      </c>
      <c r="K10" s="215">
        <f t="shared" si="7"/>
        <v>7.9088131038679177E-2</v>
      </c>
      <c r="L10" s="52">
        <f t="shared" si="0"/>
        <v>-0.16181789853613027</v>
      </c>
      <c r="N10" s="27">
        <f t="shared" si="1"/>
        <v>2.5350666441435292</v>
      </c>
      <c r="O10" s="152">
        <f t="shared" si="2"/>
        <v>2.662611708565187</v>
      </c>
      <c r="P10" s="52">
        <f t="shared" si="8"/>
        <v>5.031231218962641E-2</v>
      </c>
    </row>
    <row r="11" spans="1:16" ht="20.100000000000001" customHeight="1" x14ac:dyDescent="0.25">
      <c r="A11" s="8" t="s">
        <v>161</v>
      </c>
      <c r="B11" s="19">
        <v>42208.149999999987</v>
      </c>
      <c r="C11" s="140">
        <v>46623.660000000018</v>
      </c>
      <c r="D11" s="247">
        <f t="shared" si="3"/>
        <v>5.8854560298191624E-2</v>
      </c>
      <c r="E11" s="215">
        <f t="shared" si="4"/>
        <v>6.6603622472646687E-2</v>
      </c>
      <c r="F11" s="52">
        <f t="shared" si="5"/>
        <v>0.10461273474435702</v>
      </c>
      <c r="H11" s="19">
        <v>13870.297000000002</v>
      </c>
      <c r="I11" s="140">
        <v>16210.861999999997</v>
      </c>
      <c r="J11" s="247">
        <f t="shared" si="6"/>
        <v>6.0476594631079621E-2</v>
      </c>
      <c r="K11" s="215">
        <f t="shared" si="7"/>
        <v>6.7589382653686622E-2</v>
      </c>
      <c r="L11" s="52">
        <f t="shared" si="0"/>
        <v>0.16874656685433589</v>
      </c>
      <c r="N11" s="27">
        <f t="shared" si="1"/>
        <v>3.2861655865040298</v>
      </c>
      <c r="O11" s="152">
        <f t="shared" si="2"/>
        <v>3.4769604102294824</v>
      </c>
      <c r="P11" s="52">
        <f t="shared" si="8"/>
        <v>5.8060015146232706E-2</v>
      </c>
    </row>
    <row r="12" spans="1:16" ht="20.100000000000001" customHeight="1" x14ac:dyDescent="0.25">
      <c r="A12" s="8" t="s">
        <v>159</v>
      </c>
      <c r="B12" s="19">
        <v>64126.579999999987</v>
      </c>
      <c r="C12" s="140">
        <v>65725.75</v>
      </c>
      <c r="D12" s="247">
        <f t="shared" si="3"/>
        <v>8.9417367719902663E-2</v>
      </c>
      <c r="E12" s="215">
        <f t="shared" si="4"/>
        <v>9.3891664441006051E-2</v>
      </c>
      <c r="F12" s="52">
        <f t="shared" si="5"/>
        <v>2.493770913714739E-2</v>
      </c>
      <c r="H12" s="19">
        <v>14519.735000000006</v>
      </c>
      <c r="I12" s="140">
        <v>14667.372000000001</v>
      </c>
      <c r="J12" s="247">
        <f t="shared" si="6"/>
        <v>6.3308242624198971E-2</v>
      </c>
      <c r="K12" s="215">
        <f t="shared" si="7"/>
        <v>6.1153973097295457E-2</v>
      </c>
      <c r="L12" s="52">
        <f t="shared" si="0"/>
        <v>1.0168023038987634E-2</v>
      </c>
      <c r="N12" s="27">
        <f t="shared" si="1"/>
        <v>2.2642303706201092</v>
      </c>
      <c r="O12" s="152">
        <f t="shared" si="2"/>
        <v>2.2316020737686526</v>
      </c>
      <c r="P12" s="52">
        <f t="shared" si="8"/>
        <v>-1.4410325590024062E-2</v>
      </c>
    </row>
    <row r="13" spans="1:16" ht="20.100000000000001" customHeight="1" x14ac:dyDescent="0.25">
      <c r="A13" s="8" t="s">
        <v>168</v>
      </c>
      <c r="B13" s="19">
        <v>36933.760000000002</v>
      </c>
      <c r="C13" s="140">
        <v>31223.600000000009</v>
      </c>
      <c r="D13" s="247">
        <f t="shared" si="3"/>
        <v>5.1500011371238462E-2</v>
      </c>
      <c r="E13" s="215">
        <f t="shared" si="4"/>
        <v>4.4604067261920899E-2</v>
      </c>
      <c r="F13" s="52">
        <f t="shared" si="5"/>
        <v>-0.15460543416104919</v>
      </c>
      <c r="H13" s="19">
        <v>15306.050999999996</v>
      </c>
      <c r="I13" s="140">
        <v>14082.526000000002</v>
      </c>
      <c r="J13" s="247">
        <f t="shared" si="6"/>
        <v>6.6736699418161738E-2</v>
      </c>
      <c r="K13" s="215">
        <f t="shared" si="7"/>
        <v>5.8715522872533933E-2</v>
      </c>
      <c r="L13" s="52">
        <f t="shared" si="0"/>
        <v>-7.9937339814168562E-2</v>
      </c>
      <c r="N13" s="27">
        <f t="shared" si="1"/>
        <v>4.1441897602626963</v>
      </c>
      <c r="O13" s="152">
        <f t="shared" si="2"/>
        <v>4.5102185526332637</v>
      </c>
      <c r="P13" s="52">
        <f t="shared" si="8"/>
        <v>8.8323366820771548E-2</v>
      </c>
    </row>
    <row r="14" spans="1:16" ht="20.100000000000001" customHeight="1" x14ac:dyDescent="0.25">
      <c r="A14" s="8" t="s">
        <v>169</v>
      </c>
      <c r="B14" s="19">
        <v>40839.749999999993</v>
      </c>
      <c r="C14" s="140">
        <v>44340.259999999995</v>
      </c>
      <c r="D14" s="247">
        <f t="shared" si="3"/>
        <v>5.6946479031610521E-2</v>
      </c>
      <c r="E14" s="215">
        <f t="shared" si="4"/>
        <v>6.3341701131549855E-2</v>
      </c>
      <c r="F14" s="52">
        <f t="shared" si="5"/>
        <v>8.5713306276360715E-2</v>
      </c>
      <c r="H14" s="19">
        <v>9667.5849999999991</v>
      </c>
      <c r="I14" s="140">
        <v>10371.282999999998</v>
      </c>
      <c r="J14" s="247">
        <f t="shared" si="6"/>
        <v>4.2152134096804544E-2</v>
      </c>
      <c r="K14" s="215">
        <f t="shared" si="7"/>
        <v>4.3241908745918323E-2</v>
      </c>
      <c r="L14" s="52">
        <f t="shared" si="0"/>
        <v>7.2789429831752045E-2</v>
      </c>
      <c r="N14" s="27">
        <f t="shared" si="1"/>
        <v>2.3671998481871217</v>
      </c>
      <c r="O14" s="152">
        <f t="shared" si="2"/>
        <v>2.3390216927009448</v>
      </c>
      <c r="P14" s="52">
        <f t="shared" si="8"/>
        <v>-1.1903581147893619E-2</v>
      </c>
    </row>
    <row r="15" spans="1:16" ht="20.100000000000001" customHeight="1" x14ac:dyDescent="0.25">
      <c r="A15" s="8" t="s">
        <v>165</v>
      </c>
      <c r="B15" s="19">
        <v>11231.429999999997</v>
      </c>
      <c r="C15" s="140">
        <v>17885.72</v>
      </c>
      <c r="D15" s="247">
        <f t="shared" si="3"/>
        <v>1.5660977184973005E-2</v>
      </c>
      <c r="E15" s="215">
        <f t="shared" si="4"/>
        <v>2.5550412441482841E-2</v>
      </c>
      <c r="F15" s="52">
        <f t="shared" si="5"/>
        <v>0.59247041561047942</v>
      </c>
      <c r="H15" s="19">
        <v>4590.7320000000009</v>
      </c>
      <c r="I15" s="140">
        <v>8380.4950000000008</v>
      </c>
      <c r="J15" s="247">
        <f t="shared" si="6"/>
        <v>2.0016286473456584E-2</v>
      </c>
      <c r="K15" s="215">
        <f t="shared" si="7"/>
        <v>3.4941540023122004E-2</v>
      </c>
      <c r="L15" s="52">
        <f t="shared" si="0"/>
        <v>0.82552477469823971</v>
      </c>
      <c r="N15" s="27">
        <f t="shared" si="1"/>
        <v>4.0873975976344976</v>
      </c>
      <c r="O15" s="152">
        <f t="shared" si="2"/>
        <v>4.6855787745754718</v>
      </c>
      <c r="P15" s="52">
        <f t="shared" si="8"/>
        <v>0.14634768520859334</v>
      </c>
    </row>
    <row r="16" spans="1:16" ht="20.100000000000001" customHeight="1" x14ac:dyDescent="0.25">
      <c r="A16" s="8" t="s">
        <v>172</v>
      </c>
      <c r="B16" s="19">
        <v>19108.359999999993</v>
      </c>
      <c r="C16" s="140">
        <v>22494.17</v>
      </c>
      <c r="D16" s="247">
        <f t="shared" si="3"/>
        <v>2.6644478040841708E-2</v>
      </c>
      <c r="E16" s="215">
        <f t="shared" si="4"/>
        <v>3.213375368891104E-2</v>
      </c>
      <c r="F16" s="52">
        <f t="shared" si="5"/>
        <v>0.17718998386046766</v>
      </c>
      <c r="H16" s="19">
        <v>5535.4630000000016</v>
      </c>
      <c r="I16" s="140">
        <v>6995.7680000000009</v>
      </c>
      <c r="J16" s="247">
        <f t="shared" si="6"/>
        <v>2.4135456648573562E-2</v>
      </c>
      <c r="K16" s="215">
        <f t="shared" si="7"/>
        <v>2.9168075103496418E-2</v>
      </c>
      <c r="L16" s="52">
        <f t="shared" si="0"/>
        <v>0.26380900748501057</v>
      </c>
      <c r="N16" s="27">
        <f t="shared" si="1"/>
        <v>2.8968802136865768</v>
      </c>
      <c r="O16" s="152">
        <f t="shared" si="2"/>
        <v>3.110036067123171</v>
      </c>
      <c r="P16" s="52">
        <f t="shared" si="8"/>
        <v>7.358117620104547E-2</v>
      </c>
    </row>
    <row r="17" spans="1:16" ht="20.100000000000001" customHeight="1" x14ac:dyDescent="0.25">
      <c r="A17" s="8" t="s">
        <v>167</v>
      </c>
      <c r="B17" s="19">
        <v>12432.170000000004</v>
      </c>
      <c r="C17" s="140">
        <v>15903.010000000004</v>
      </c>
      <c r="D17" s="247">
        <f t="shared" si="3"/>
        <v>1.7335275270353459E-2</v>
      </c>
      <c r="E17" s="215">
        <f t="shared" si="4"/>
        <v>2.2718037885029293E-2</v>
      </c>
      <c r="F17" s="52">
        <f t="shared" si="5"/>
        <v>0.2791821540406863</v>
      </c>
      <c r="H17" s="19">
        <v>4624.9599999999991</v>
      </c>
      <c r="I17" s="140">
        <v>6167.860999999999</v>
      </c>
      <c r="J17" s="247">
        <f t="shared" si="6"/>
        <v>2.0165525734954191E-2</v>
      </c>
      <c r="K17" s="215">
        <f t="shared" si="7"/>
        <v>2.5716209124706031E-2</v>
      </c>
      <c r="L17" s="52">
        <f t="shared" si="0"/>
        <v>0.33360310143222865</v>
      </c>
      <c r="N17" s="27">
        <f t="shared" si="1"/>
        <v>3.7201550493598443</v>
      </c>
      <c r="O17" s="152">
        <f t="shared" si="2"/>
        <v>3.878423644328965</v>
      </c>
      <c r="P17" s="52">
        <f t="shared" si="8"/>
        <v>4.2543548015923478E-2</v>
      </c>
    </row>
    <row r="18" spans="1:16" ht="20.100000000000001" customHeight="1" x14ac:dyDescent="0.25">
      <c r="A18" s="8" t="s">
        <v>166</v>
      </c>
      <c r="B18" s="19">
        <v>12915.259999999998</v>
      </c>
      <c r="C18" s="140">
        <v>12811.960000000003</v>
      </c>
      <c r="D18" s="247">
        <f t="shared" si="3"/>
        <v>1.8008890426062799E-2</v>
      </c>
      <c r="E18" s="215">
        <f t="shared" si="4"/>
        <v>1.8302358651694231E-2</v>
      </c>
      <c r="F18" s="52">
        <f t="shared" si="5"/>
        <v>-7.9982903944632658E-3</v>
      </c>
      <c r="H18" s="19">
        <v>4440.8730000000014</v>
      </c>
      <c r="I18" s="140">
        <v>4470.4030000000002</v>
      </c>
      <c r="J18" s="247">
        <f t="shared" si="6"/>
        <v>1.9362878547525442E-2</v>
      </c>
      <c r="K18" s="215">
        <f t="shared" si="7"/>
        <v>1.8638847149719043E-2</v>
      </c>
      <c r="L18" s="52">
        <f t="shared" si="0"/>
        <v>6.6495934470539525E-3</v>
      </c>
      <c r="N18" s="27">
        <f t="shared" si="1"/>
        <v>3.4384696862471231</v>
      </c>
      <c r="O18" s="152">
        <f t="shared" si="2"/>
        <v>3.4892420831785294</v>
      </c>
      <c r="P18" s="52">
        <f t="shared" si="8"/>
        <v>1.4765986489420286E-2</v>
      </c>
    </row>
    <row r="19" spans="1:16" ht="20.100000000000001" customHeight="1" x14ac:dyDescent="0.25">
      <c r="A19" s="8" t="s">
        <v>176</v>
      </c>
      <c r="B19" s="19">
        <v>10885.269999999997</v>
      </c>
      <c r="C19" s="140">
        <v>18789.250000000004</v>
      </c>
      <c r="D19" s="247">
        <f t="shared" si="3"/>
        <v>1.5178295650889611E-2</v>
      </c>
      <c r="E19" s="215">
        <f t="shared" si="4"/>
        <v>2.6841138459404012E-2</v>
      </c>
      <c r="F19" s="52">
        <f t="shared" si="5"/>
        <v>0.72611703706017483</v>
      </c>
      <c r="H19" s="19">
        <v>2517.0419999999995</v>
      </c>
      <c r="I19" s="140">
        <v>4154.4620000000004</v>
      </c>
      <c r="J19" s="247">
        <f t="shared" si="6"/>
        <v>1.0974684154449027E-2</v>
      </c>
      <c r="K19" s="215">
        <f t="shared" si="7"/>
        <v>1.7321566357063573E-2</v>
      </c>
      <c r="L19" s="52">
        <f t="shared" si="0"/>
        <v>0.65053344362152132</v>
      </c>
      <c r="N19" s="27">
        <f t="shared" si="1"/>
        <v>2.3123376820235055</v>
      </c>
      <c r="O19" s="152">
        <f t="shared" si="2"/>
        <v>2.2110845297177906</v>
      </c>
      <c r="P19" s="52">
        <f t="shared" si="8"/>
        <v>-4.3788220506405129E-2</v>
      </c>
    </row>
    <row r="20" spans="1:16" ht="20.100000000000001" customHeight="1" x14ac:dyDescent="0.25">
      <c r="A20" s="8" t="s">
        <v>170</v>
      </c>
      <c r="B20" s="19">
        <v>16656.14</v>
      </c>
      <c r="C20" s="140">
        <v>11755.589999999998</v>
      </c>
      <c r="D20" s="247">
        <f t="shared" si="3"/>
        <v>2.3225130595989678E-2</v>
      </c>
      <c r="E20" s="215">
        <f t="shared" si="4"/>
        <v>1.6793295041685277E-2</v>
      </c>
      <c r="F20" s="52">
        <f t="shared" si="5"/>
        <v>-0.29421882861215148</v>
      </c>
      <c r="H20" s="19">
        <v>4910.67</v>
      </c>
      <c r="I20" s="140">
        <v>4042.6140000000009</v>
      </c>
      <c r="J20" s="247">
        <f t="shared" si="6"/>
        <v>2.1411264586259669E-2</v>
      </c>
      <c r="K20" s="215">
        <f t="shared" si="7"/>
        <v>1.685522858483101E-2</v>
      </c>
      <c r="L20" s="52">
        <f t="shared" si="0"/>
        <v>-0.17676936141096819</v>
      </c>
      <c r="N20" s="27">
        <f t="shared" si="1"/>
        <v>2.9482641236204787</v>
      </c>
      <c r="O20" s="152">
        <f t="shared" si="2"/>
        <v>3.4388865212209696</v>
      </c>
      <c r="P20" s="52">
        <f t="shared" si="8"/>
        <v>0.1664105985857213</v>
      </c>
    </row>
    <row r="21" spans="1:16" ht="20.100000000000001" customHeight="1" x14ac:dyDescent="0.25">
      <c r="A21" s="8" t="s">
        <v>175</v>
      </c>
      <c r="B21" s="19">
        <v>9234.2799999999988</v>
      </c>
      <c r="C21" s="140">
        <v>9150.9000000000033</v>
      </c>
      <c r="D21" s="247">
        <f t="shared" si="3"/>
        <v>1.287617412917612E-2</v>
      </c>
      <c r="E21" s="215">
        <f t="shared" si="4"/>
        <v>1.3072399054148528E-2</v>
      </c>
      <c r="F21" s="52">
        <f t="shared" si="5"/>
        <v>-9.0293991518554315E-3</v>
      </c>
      <c r="H21" s="19">
        <v>3604.0730000000008</v>
      </c>
      <c r="I21" s="140">
        <v>3632.6669999999999</v>
      </c>
      <c r="J21" s="247">
        <f t="shared" si="6"/>
        <v>1.5714303871201825E-2</v>
      </c>
      <c r="K21" s="215">
        <f t="shared" si="7"/>
        <v>1.5146000250722009E-2</v>
      </c>
      <c r="L21" s="52">
        <f t="shared" si="0"/>
        <v>7.9338015628426881E-3</v>
      </c>
      <c r="N21" s="27">
        <f t="shared" si="1"/>
        <v>3.9029280030495084</v>
      </c>
      <c r="O21" s="152">
        <f t="shared" si="2"/>
        <v>3.9697374028784038</v>
      </c>
      <c r="P21" s="52">
        <f t="shared" si="8"/>
        <v>1.7117763836969238E-2</v>
      </c>
    </row>
    <row r="22" spans="1:16" ht="20.100000000000001" customHeight="1" x14ac:dyDescent="0.25">
      <c r="A22" s="8" t="s">
        <v>177</v>
      </c>
      <c r="B22" s="19">
        <v>8271.2200000000012</v>
      </c>
      <c r="C22" s="140">
        <v>11666.039999999999</v>
      </c>
      <c r="D22" s="247">
        <f t="shared" si="3"/>
        <v>1.1533294309975888E-2</v>
      </c>
      <c r="E22" s="215">
        <f t="shared" si="4"/>
        <v>1.6665369555088443E-2</v>
      </c>
      <c r="F22" s="52">
        <f t="shared" si="5"/>
        <v>0.41043763797843574</v>
      </c>
      <c r="H22" s="19">
        <v>2514.6179999999995</v>
      </c>
      <c r="I22" s="140">
        <v>3484.1669999999999</v>
      </c>
      <c r="J22" s="247">
        <f t="shared" si="6"/>
        <v>1.0964115147499447E-2</v>
      </c>
      <c r="K22" s="215">
        <f t="shared" si="7"/>
        <v>1.452684604880033E-2</v>
      </c>
      <c r="L22" s="52">
        <f t="shared" si="0"/>
        <v>0.38556512360923234</v>
      </c>
      <c r="N22" s="27">
        <f t="shared" si="1"/>
        <v>3.0402020499998783</v>
      </c>
      <c r="O22" s="152">
        <f t="shared" si="2"/>
        <v>2.986589279652736</v>
      </c>
      <c r="P22" s="52">
        <f t="shared" si="8"/>
        <v>-1.7634607656140628E-2</v>
      </c>
    </row>
    <row r="23" spans="1:16" ht="20.100000000000001" customHeight="1" x14ac:dyDescent="0.25">
      <c r="A23" s="8" t="s">
        <v>173</v>
      </c>
      <c r="B23" s="19">
        <v>10137.700000000001</v>
      </c>
      <c r="C23" s="140">
        <v>8626.7799999999988</v>
      </c>
      <c r="D23" s="247">
        <f t="shared" si="3"/>
        <v>1.4135892616354364E-2</v>
      </c>
      <c r="E23" s="215">
        <f t="shared" si="4"/>
        <v>1.2323674251969466E-2</v>
      </c>
      <c r="F23" s="52">
        <f t="shared" si="5"/>
        <v>-0.14903972301409607</v>
      </c>
      <c r="H23" s="19">
        <v>3798.752</v>
      </c>
      <c r="I23" s="140">
        <v>3357.3199999999997</v>
      </c>
      <c r="J23" s="247">
        <f t="shared" si="6"/>
        <v>1.6563133782067026E-2</v>
      </c>
      <c r="K23" s="215">
        <f t="shared" si="7"/>
        <v>1.3997971617479392E-2</v>
      </c>
      <c r="L23" s="52">
        <f t="shared" si="0"/>
        <v>-0.11620447978704591</v>
      </c>
      <c r="N23" s="27">
        <f t="shared" si="1"/>
        <v>3.7471536936385963</v>
      </c>
      <c r="O23" s="152">
        <f t="shared" si="2"/>
        <v>3.8917417622797847</v>
      </c>
      <c r="P23" s="52">
        <f t="shared" si="8"/>
        <v>3.8586105738510339E-2</v>
      </c>
    </row>
    <row r="24" spans="1:16" ht="20.100000000000001" customHeight="1" x14ac:dyDescent="0.25">
      <c r="A24" s="8" t="s">
        <v>180</v>
      </c>
      <c r="B24" s="19">
        <v>10411.200000000001</v>
      </c>
      <c r="C24" s="140">
        <v>5850.25</v>
      </c>
      <c r="D24" s="247">
        <f t="shared" si="3"/>
        <v>1.4517257879734907E-2</v>
      </c>
      <c r="E24" s="215">
        <f t="shared" si="4"/>
        <v>8.3572984697169016E-3</v>
      </c>
      <c r="F24" s="52">
        <f t="shared" ref="F24:F25" si="9">(C24-B24)/B24</f>
        <v>-0.43808110496388508</v>
      </c>
      <c r="H24" s="19">
        <v>4742.0099999999984</v>
      </c>
      <c r="I24" s="140">
        <v>3023.8969999999995</v>
      </c>
      <c r="J24" s="247">
        <f t="shared" si="6"/>
        <v>2.0675881454198547E-2</v>
      </c>
      <c r="K24" s="215">
        <f t="shared" si="7"/>
        <v>1.2607801573928335E-2</v>
      </c>
      <c r="L24" s="52">
        <f t="shared" si="0"/>
        <v>-0.3623174560998394</v>
      </c>
      <c r="N24" s="27">
        <f t="shared" si="1"/>
        <v>4.5547199170124468</v>
      </c>
      <c r="O24" s="152">
        <f t="shared" si="2"/>
        <v>5.1688338105209173</v>
      </c>
      <c r="P24" s="52">
        <f t="shared" ref="P24:P27" si="10">(O24-N24)/N24</f>
        <v>0.13483022111078191</v>
      </c>
    </row>
    <row r="25" spans="1:16" ht="20.100000000000001" customHeight="1" x14ac:dyDescent="0.25">
      <c r="A25" s="8" t="s">
        <v>174</v>
      </c>
      <c r="B25" s="19">
        <v>531.06000000000017</v>
      </c>
      <c r="C25" s="140">
        <v>1450.5400000000006</v>
      </c>
      <c r="D25" s="247">
        <f t="shared" si="3"/>
        <v>7.4050397356808259E-4</v>
      </c>
      <c r="E25" s="215">
        <f t="shared" si="4"/>
        <v>2.0721500315820963E-3</v>
      </c>
      <c r="F25" s="52">
        <f t="shared" si="9"/>
        <v>1.7314051142997029</v>
      </c>
      <c r="H25" s="19">
        <v>959.00999999999976</v>
      </c>
      <c r="I25" s="140">
        <v>2733.6190000000006</v>
      </c>
      <c r="J25" s="247">
        <f t="shared" si="6"/>
        <v>4.1814287766982674E-3</v>
      </c>
      <c r="K25" s="215">
        <f t="shared" si="7"/>
        <v>1.139751980001978E-2</v>
      </c>
      <c r="L25" s="52">
        <f t="shared" si="0"/>
        <v>1.8504593278485117</v>
      </c>
      <c r="N25" s="27">
        <f t="shared" si="1"/>
        <v>18.058411478928925</v>
      </c>
      <c r="O25" s="152">
        <f t="shared" si="2"/>
        <v>18.845526493581698</v>
      </c>
      <c r="P25" s="52">
        <f t="shared" si="10"/>
        <v>4.3587167983806421E-2</v>
      </c>
    </row>
    <row r="26" spans="1:16" ht="20.100000000000001" customHeight="1" x14ac:dyDescent="0.25">
      <c r="A26" s="8" t="s">
        <v>182</v>
      </c>
      <c r="B26" s="19">
        <v>7775.7499999999991</v>
      </c>
      <c r="C26" s="140">
        <v>8407.4900000000016</v>
      </c>
      <c r="D26" s="247">
        <f t="shared" si="3"/>
        <v>1.0842416624245878E-2</v>
      </c>
      <c r="E26" s="215">
        <f t="shared" si="4"/>
        <v>1.2010410377532612E-2</v>
      </c>
      <c r="F26" s="52">
        <f t="shared" si="5"/>
        <v>8.1244895990740779E-2</v>
      </c>
      <c r="H26" s="19">
        <v>2417.6919999999991</v>
      </c>
      <c r="I26" s="140">
        <v>2529.4500000000012</v>
      </c>
      <c r="J26" s="247">
        <f t="shared" si="6"/>
        <v>1.0541503114663231E-2</v>
      </c>
      <c r="K26" s="215">
        <f t="shared" si="7"/>
        <v>1.0546259906065929E-2</v>
      </c>
      <c r="L26" s="52">
        <f t="shared" si="0"/>
        <v>4.6225077470580259E-2</v>
      </c>
      <c r="N26" s="27">
        <f t="shared" si="1"/>
        <v>3.1092717744269032</v>
      </c>
      <c r="O26" s="152">
        <f t="shared" si="2"/>
        <v>3.0085673607699808</v>
      </c>
      <c r="P26" s="52">
        <f t="shared" si="10"/>
        <v>-3.238842435234987E-2</v>
      </c>
    </row>
    <row r="27" spans="1:16" ht="20.100000000000001" customHeight="1" x14ac:dyDescent="0.25">
      <c r="A27" s="8" t="s">
        <v>179</v>
      </c>
      <c r="B27" s="19">
        <v>7276.920000000001</v>
      </c>
      <c r="C27" s="140">
        <v>6845.4599999999982</v>
      </c>
      <c r="D27" s="247">
        <f t="shared" si="3"/>
        <v>1.0146853793049844E-2</v>
      </c>
      <c r="E27" s="215">
        <f t="shared" si="4"/>
        <v>9.7789927580032038E-3</v>
      </c>
      <c r="F27" s="52">
        <f t="shared" si="5"/>
        <v>-5.929156841081154E-2</v>
      </c>
      <c r="H27" s="19">
        <v>2206.8159999999998</v>
      </c>
      <c r="I27" s="140">
        <v>2451.9310000000009</v>
      </c>
      <c r="J27" s="247">
        <f t="shared" si="6"/>
        <v>9.622051831866367E-3</v>
      </c>
      <c r="K27" s="215">
        <f t="shared" si="7"/>
        <v>1.0223053073885682E-2</v>
      </c>
      <c r="L27" s="52">
        <f t="shared" si="0"/>
        <v>0.11107178849528061</v>
      </c>
      <c r="N27" s="27">
        <f t="shared" si="1"/>
        <v>3.032623692441307</v>
      </c>
      <c r="O27" s="152">
        <f t="shared" si="2"/>
        <v>3.5818352601578294</v>
      </c>
      <c r="P27" s="52">
        <f t="shared" si="10"/>
        <v>0.18110112675219486</v>
      </c>
    </row>
    <row r="28" spans="1:16" ht="20.100000000000001" customHeight="1" x14ac:dyDescent="0.25">
      <c r="A28" s="8" t="s">
        <v>171</v>
      </c>
      <c r="B28" s="19">
        <v>4951.5700000000006</v>
      </c>
      <c r="C28" s="140">
        <v>4616.3799999999983</v>
      </c>
      <c r="D28" s="247">
        <f t="shared" si="3"/>
        <v>6.9044124211963057E-3</v>
      </c>
      <c r="E28" s="215">
        <f t="shared" si="4"/>
        <v>6.5946695456829529E-3</v>
      </c>
      <c r="F28" s="52">
        <f t="shared" si="5"/>
        <v>-6.7693680994109398E-2</v>
      </c>
      <c r="H28" s="19">
        <v>2053.3719999999998</v>
      </c>
      <c r="I28" s="140">
        <v>2045.5019999999997</v>
      </c>
      <c r="J28" s="247">
        <f t="shared" si="6"/>
        <v>8.9530127632313286E-3</v>
      </c>
      <c r="K28" s="215">
        <f t="shared" si="7"/>
        <v>8.5284926487488016E-3</v>
      </c>
      <c r="L28" s="52">
        <f t="shared" si="0"/>
        <v>-3.8327200331942381E-3</v>
      </c>
      <c r="N28" s="27">
        <f t="shared" si="1"/>
        <v>4.1469109797498565</v>
      </c>
      <c r="O28" s="152">
        <f t="shared" si="2"/>
        <v>4.4309653884645552</v>
      </c>
      <c r="P28" s="52">
        <f t="shared" si="8"/>
        <v>6.8497831301850873E-2</v>
      </c>
    </row>
    <row r="29" spans="1:16" ht="20.100000000000001" customHeight="1" x14ac:dyDescent="0.25">
      <c r="A29" s="8" t="s">
        <v>202</v>
      </c>
      <c r="B29" s="19">
        <v>4727.62</v>
      </c>
      <c r="C29" s="140">
        <v>7258.8899999999994</v>
      </c>
      <c r="D29" s="247">
        <f t="shared" si="3"/>
        <v>6.5921391095543581E-3</v>
      </c>
      <c r="E29" s="215">
        <f t="shared" si="4"/>
        <v>1.0369592801819292E-2</v>
      </c>
      <c r="F29" s="52">
        <f>(C29-B29)/B29</f>
        <v>0.5354216286418958</v>
      </c>
      <c r="H29" s="19">
        <v>1289.491</v>
      </c>
      <c r="I29" s="140">
        <v>1903.0309999999999</v>
      </c>
      <c r="J29" s="247">
        <f t="shared" si="6"/>
        <v>5.6223759655200951E-3</v>
      </c>
      <c r="K29" s="215">
        <f t="shared" si="7"/>
        <v>7.9344756904862878E-3</v>
      </c>
      <c r="L29" s="52">
        <f t="shared" si="0"/>
        <v>0.47580014129606174</v>
      </c>
      <c r="N29" s="27">
        <f t="shared" si="1"/>
        <v>2.7275690516581279</v>
      </c>
      <c r="O29" s="152">
        <f t="shared" si="2"/>
        <v>2.6216556525860013</v>
      </c>
      <c r="P29" s="52">
        <f>(O29-N29)/N29</f>
        <v>-3.8830693949889312E-2</v>
      </c>
    </row>
    <row r="30" spans="1:16" ht="20.100000000000001" customHeight="1" x14ac:dyDescent="0.25">
      <c r="A30" s="8" t="s">
        <v>183</v>
      </c>
      <c r="B30" s="19">
        <v>4120.2799999999988</v>
      </c>
      <c r="C30" s="140">
        <v>8523.44</v>
      </c>
      <c r="D30" s="247">
        <f t="shared" si="3"/>
        <v>5.7452711787991887E-3</v>
      </c>
      <c r="E30" s="215">
        <f t="shared" si="4"/>
        <v>1.2176049240412603E-2</v>
      </c>
      <c r="F30" s="52">
        <f t="shared" si="5"/>
        <v>1.06865552826507</v>
      </c>
      <c r="H30" s="19">
        <v>1011.3290000000002</v>
      </c>
      <c r="I30" s="140">
        <v>1884.2840000000001</v>
      </c>
      <c r="J30" s="247">
        <f t="shared" si="6"/>
        <v>4.4095475368447499E-3</v>
      </c>
      <c r="K30" s="215">
        <f t="shared" si="7"/>
        <v>7.8563121630558126E-3</v>
      </c>
      <c r="L30" s="52">
        <f t="shared" si="0"/>
        <v>0.86317607820995912</v>
      </c>
      <c r="N30" s="27">
        <f t="shared" si="1"/>
        <v>2.454515227120488</v>
      </c>
      <c r="O30" s="152">
        <f t="shared" si="2"/>
        <v>2.2107083524961753</v>
      </c>
      <c r="P30" s="52">
        <f t="shared" si="8"/>
        <v>-9.9329949934893871E-2</v>
      </c>
    </row>
    <row r="31" spans="1:16" ht="20.100000000000001" customHeight="1" x14ac:dyDescent="0.25">
      <c r="A31" s="8" t="s">
        <v>197</v>
      </c>
      <c r="B31" s="19">
        <v>2735.6700000000005</v>
      </c>
      <c r="C31" s="140">
        <v>2091.3300000000004</v>
      </c>
      <c r="D31" s="247">
        <f t="shared" si="3"/>
        <v>3.8145868741215612E-3</v>
      </c>
      <c r="E31" s="215">
        <f t="shared" si="4"/>
        <v>2.9875422432670486E-3</v>
      </c>
      <c r="F31" s="52">
        <f t="shared" si="5"/>
        <v>-0.23553279452565551</v>
      </c>
      <c r="H31" s="19">
        <v>1948.5349999999999</v>
      </c>
      <c r="I31" s="140">
        <v>1507.8860000000002</v>
      </c>
      <c r="J31" s="247">
        <f t="shared" si="6"/>
        <v>8.4959075728133805E-3</v>
      </c>
      <c r="K31" s="215">
        <f t="shared" si="7"/>
        <v>6.2869626459183319E-3</v>
      </c>
      <c r="L31" s="52">
        <f t="shared" si="0"/>
        <v>-0.22614374388964001</v>
      </c>
      <c r="N31" s="27">
        <f t="shared" si="1"/>
        <v>7.1226975475843188</v>
      </c>
      <c r="O31" s="152">
        <f t="shared" si="2"/>
        <v>7.2101772556220203</v>
      </c>
      <c r="P31" s="52">
        <f t="shared" si="8"/>
        <v>1.2281822645602916E-2</v>
      </c>
    </row>
    <row r="32" spans="1:16" ht="20.100000000000001" customHeight="1" thickBot="1" x14ac:dyDescent="0.3">
      <c r="A32" s="8" t="s">
        <v>17</v>
      </c>
      <c r="B32" s="19">
        <f>B33-SUM(B7:B31)</f>
        <v>48754.550000000163</v>
      </c>
      <c r="C32" s="140">
        <f>C33-SUM(C7:C31)</f>
        <v>43655.520000000135</v>
      </c>
      <c r="D32" s="247">
        <f t="shared" si="3"/>
        <v>6.7982785381169489E-2</v>
      </c>
      <c r="E32" s="215">
        <f t="shared" si="4"/>
        <v>6.2363524719575528E-2</v>
      </c>
      <c r="F32" s="52">
        <f t="shared" si="5"/>
        <v>-0.10458572584507519</v>
      </c>
      <c r="H32" s="19">
        <f>H33-SUM(H7:H31)</f>
        <v>14036.282000000065</v>
      </c>
      <c r="I32" s="140">
        <f>I33-SUM(I7:I31)</f>
        <v>15225.13300000006</v>
      </c>
      <c r="J32" s="247">
        <f t="shared" si="6"/>
        <v>6.1200314358194591E-2</v>
      </c>
      <c r="K32" s="215">
        <f t="shared" si="7"/>
        <v>6.3479495432770691E-2</v>
      </c>
      <c r="L32" s="52">
        <f t="shared" si="0"/>
        <v>8.4698426549138131E-2</v>
      </c>
      <c r="N32" s="27">
        <f t="shared" si="1"/>
        <v>2.8789686295945751</v>
      </c>
      <c r="O32" s="152">
        <f t="shared" si="2"/>
        <v>3.4875619394752402</v>
      </c>
      <c r="P32" s="52">
        <f t="shared" si="8"/>
        <v>0.21139282436931903</v>
      </c>
    </row>
    <row r="33" spans="1:16" ht="26.25" customHeight="1" thickBot="1" x14ac:dyDescent="0.3">
      <c r="A33" s="12" t="s">
        <v>18</v>
      </c>
      <c r="B33" s="17">
        <v>717160.23000000021</v>
      </c>
      <c r="C33" s="145">
        <v>700016.88</v>
      </c>
      <c r="D33" s="243">
        <f>SUM(D7:D32)</f>
        <v>0.99999999999999978</v>
      </c>
      <c r="E33" s="244">
        <f>SUM(E7:E32)</f>
        <v>1.0000000000000002</v>
      </c>
      <c r="F33" s="57">
        <f t="shared" si="5"/>
        <v>-2.3904490632449326E-2</v>
      </c>
      <c r="G33" s="1"/>
      <c r="H33" s="17">
        <v>229349.83500000008</v>
      </c>
      <c r="I33" s="145">
        <v>239843.32100000005</v>
      </c>
      <c r="J33" s="243">
        <f>SUM(J7:J32)</f>
        <v>0.99999999999999989</v>
      </c>
      <c r="K33" s="244">
        <f>SUM(K7:K32)</f>
        <v>1.0000000000000002</v>
      </c>
      <c r="L33" s="57">
        <f t="shared" si="0"/>
        <v>4.5753187483217383E-2</v>
      </c>
      <c r="N33" s="29">
        <f t="shared" si="1"/>
        <v>3.1980277963824069</v>
      </c>
      <c r="O33" s="146">
        <f t="shared" si="2"/>
        <v>3.4262505355585149</v>
      </c>
      <c r="P33" s="57">
        <f t="shared" si="8"/>
        <v>7.1363588344751872E-2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L5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164</v>
      </c>
      <c r="B39" s="39">
        <v>89271.159999999989</v>
      </c>
      <c r="C39" s="147">
        <v>71241.179999999993</v>
      </c>
      <c r="D39" s="247">
        <f t="shared" ref="D39:D61" si="11">B39/$B$62</f>
        <v>0.28637399733512359</v>
      </c>
      <c r="E39" s="246">
        <f t="shared" ref="E39:E61" si="12">C39/$C$62</f>
        <v>0.23665790885240384</v>
      </c>
      <c r="F39" s="52">
        <f>(C39-B39)/B39</f>
        <v>-0.2019686985136073</v>
      </c>
      <c r="H39" s="39">
        <v>22630.834000000006</v>
      </c>
      <c r="I39" s="147">
        <v>18968.759999999998</v>
      </c>
      <c r="J39" s="247">
        <f t="shared" ref="J39:J61" si="13">H39/$H$62</f>
        <v>0.27306177176533114</v>
      </c>
      <c r="K39" s="246">
        <f t="shared" ref="K39:K61" si="14">I39/$I$62</f>
        <v>0.22698402903220966</v>
      </c>
      <c r="L39" s="52">
        <f t="shared" ref="L39:L62" si="15">(I39-H39)/H39</f>
        <v>-0.16181789853613027</v>
      </c>
      <c r="N39" s="27">
        <f t="shared" ref="N39:N62" si="16">(H39/B39)*10</f>
        <v>2.5350666441435292</v>
      </c>
      <c r="O39" s="151">
        <f t="shared" ref="O39:O62" si="17">(I39/C39)*10</f>
        <v>2.662611708565187</v>
      </c>
      <c r="P39" s="61">
        <f t="shared" si="8"/>
        <v>5.031231218962641E-2</v>
      </c>
    </row>
    <row r="40" spans="1:16" ht="20.100000000000001" customHeight="1" x14ac:dyDescent="0.25">
      <c r="A40" s="38" t="s">
        <v>159</v>
      </c>
      <c r="B40" s="19">
        <v>64126.579999999987</v>
      </c>
      <c r="C40" s="140">
        <v>65725.75</v>
      </c>
      <c r="D40" s="247">
        <f t="shared" si="11"/>
        <v>0.20571240532811033</v>
      </c>
      <c r="E40" s="215">
        <f t="shared" si="12"/>
        <v>0.21833606002533765</v>
      </c>
      <c r="F40" s="52">
        <f t="shared" ref="F40:F62" si="18">(C40-B40)/B40</f>
        <v>2.493770913714739E-2</v>
      </c>
      <c r="H40" s="19">
        <v>14519.735000000006</v>
      </c>
      <c r="I40" s="140">
        <v>14667.372000000001</v>
      </c>
      <c r="J40" s="247">
        <f t="shared" si="13"/>
        <v>0.17519392191481281</v>
      </c>
      <c r="K40" s="215">
        <f t="shared" si="14"/>
        <v>0.17551274790098137</v>
      </c>
      <c r="L40" s="52">
        <f t="shared" si="15"/>
        <v>1.0168023038987634E-2</v>
      </c>
      <c r="N40" s="27">
        <f t="shared" si="16"/>
        <v>2.2642303706201092</v>
      </c>
      <c r="O40" s="152">
        <f t="shared" si="17"/>
        <v>2.2316020737686526</v>
      </c>
      <c r="P40" s="52">
        <f t="shared" si="8"/>
        <v>-1.4410325590024062E-2</v>
      </c>
    </row>
    <row r="41" spans="1:16" ht="20.100000000000001" customHeight="1" x14ac:dyDescent="0.25">
      <c r="A41" s="38" t="s">
        <v>169</v>
      </c>
      <c r="B41" s="19">
        <v>40839.749999999993</v>
      </c>
      <c r="C41" s="140">
        <v>44340.259999999995</v>
      </c>
      <c r="D41" s="247">
        <f t="shared" si="11"/>
        <v>0.13101031125468868</v>
      </c>
      <c r="E41" s="215">
        <f t="shared" si="12"/>
        <v>0.14729505055323183</v>
      </c>
      <c r="F41" s="52">
        <f t="shared" si="18"/>
        <v>8.5713306276360715E-2</v>
      </c>
      <c r="H41" s="19">
        <v>9667.5849999999991</v>
      </c>
      <c r="I41" s="140">
        <v>10371.282999999998</v>
      </c>
      <c r="J41" s="247">
        <f t="shared" si="13"/>
        <v>0.1166482812251611</v>
      </c>
      <c r="K41" s="215">
        <f t="shared" si="14"/>
        <v>0.12410487567839237</v>
      </c>
      <c r="L41" s="52">
        <f t="shared" si="15"/>
        <v>7.2789429831752045E-2</v>
      </c>
      <c r="N41" s="27">
        <f t="shared" si="16"/>
        <v>2.3671998481871217</v>
      </c>
      <c r="O41" s="152">
        <f t="shared" si="17"/>
        <v>2.3390216927009448</v>
      </c>
      <c r="P41" s="52">
        <f t="shared" si="8"/>
        <v>-1.1903581147893619E-2</v>
      </c>
    </row>
    <row r="42" spans="1:16" ht="20.100000000000001" customHeight="1" x14ac:dyDescent="0.25">
      <c r="A42" s="38" t="s">
        <v>172</v>
      </c>
      <c r="B42" s="19">
        <v>19108.359999999993</v>
      </c>
      <c r="C42" s="140">
        <v>22494.17</v>
      </c>
      <c r="D42" s="247">
        <f t="shared" si="11"/>
        <v>6.1297931333238874E-2</v>
      </c>
      <c r="E42" s="215">
        <f t="shared" si="12"/>
        <v>7.472396209005068E-2</v>
      </c>
      <c r="F42" s="52">
        <f t="shared" si="18"/>
        <v>0.17718998386046766</v>
      </c>
      <c r="H42" s="19">
        <v>5535.4630000000016</v>
      </c>
      <c r="I42" s="140">
        <v>6995.7680000000009</v>
      </c>
      <c r="J42" s="247">
        <f t="shared" si="13"/>
        <v>6.6790438846462089E-2</v>
      </c>
      <c r="K42" s="215">
        <f t="shared" si="14"/>
        <v>8.3712778632583446E-2</v>
      </c>
      <c r="L42" s="52">
        <f t="shared" si="15"/>
        <v>0.26380900748501057</v>
      </c>
      <c r="N42" s="27">
        <f t="shared" si="16"/>
        <v>2.8968802136865768</v>
      </c>
      <c r="O42" s="152">
        <f t="shared" si="17"/>
        <v>3.110036067123171</v>
      </c>
      <c r="P42" s="52">
        <f t="shared" si="8"/>
        <v>7.358117620104547E-2</v>
      </c>
    </row>
    <row r="43" spans="1:16" ht="20.100000000000001" customHeight="1" x14ac:dyDescent="0.25">
      <c r="A43" s="38" t="s">
        <v>167</v>
      </c>
      <c r="B43" s="19">
        <v>12432.170000000004</v>
      </c>
      <c r="C43" s="140">
        <v>15903.010000000004</v>
      </c>
      <c r="D43" s="247">
        <f t="shared" si="11"/>
        <v>3.98813034181454E-2</v>
      </c>
      <c r="E43" s="215">
        <f t="shared" si="12"/>
        <v>5.2828618097831452E-2</v>
      </c>
      <c r="F43" s="52">
        <f t="shared" si="18"/>
        <v>0.2791821540406863</v>
      </c>
      <c r="H43" s="19">
        <v>4624.9599999999991</v>
      </c>
      <c r="I43" s="140">
        <v>6167.860999999999</v>
      </c>
      <c r="J43" s="247">
        <f t="shared" si="13"/>
        <v>5.580438493534022E-2</v>
      </c>
      <c r="K43" s="215">
        <f t="shared" si="14"/>
        <v>7.3805875570708557E-2</v>
      </c>
      <c r="L43" s="52">
        <f t="shared" si="15"/>
        <v>0.33360310143222865</v>
      </c>
      <c r="N43" s="27">
        <f t="shared" si="16"/>
        <v>3.7201550493598443</v>
      </c>
      <c r="O43" s="152">
        <f t="shared" si="17"/>
        <v>3.878423644328965</v>
      </c>
      <c r="P43" s="52">
        <f t="shared" si="8"/>
        <v>4.2543548015923478E-2</v>
      </c>
    </row>
    <row r="44" spans="1:16" ht="20.100000000000001" customHeight="1" x14ac:dyDescent="0.25">
      <c r="A44" s="38" t="s">
        <v>166</v>
      </c>
      <c r="B44" s="19">
        <v>12915.259999999998</v>
      </c>
      <c r="C44" s="140">
        <v>12811.960000000003</v>
      </c>
      <c r="D44" s="247">
        <f t="shared" si="11"/>
        <v>4.143101347425561E-2</v>
      </c>
      <c r="E44" s="215">
        <f t="shared" si="12"/>
        <v>4.2560379571206494E-2</v>
      </c>
      <c r="F44" s="52">
        <f t="shared" si="18"/>
        <v>-7.9982903944632658E-3</v>
      </c>
      <c r="H44" s="19">
        <v>4440.8730000000014</v>
      </c>
      <c r="I44" s="140">
        <v>4470.4030000000002</v>
      </c>
      <c r="J44" s="247">
        <f t="shared" si="13"/>
        <v>5.3583206414965591E-2</v>
      </c>
      <c r="K44" s="215">
        <f t="shared" si="14"/>
        <v>5.3493748897538759E-2</v>
      </c>
      <c r="L44" s="52">
        <f t="shared" si="15"/>
        <v>6.6495934470539525E-3</v>
      </c>
      <c r="N44" s="27">
        <f t="shared" si="16"/>
        <v>3.4384696862471231</v>
      </c>
      <c r="O44" s="152">
        <f t="shared" si="17"/>
        <v>3.4892420831785294</v>
      </c>
      <c r="P44" s="52">
        <f t="shared" si="8"/>
        <v>1.4765986489420286E-2</v>
      </c>
    </row>
    <row r="45" spans="1:16" ht="20.100000000000001" customHeight="1" x14ac:dyDescent="0.25">
      <c r="A45" s="38" t="s">
        <v>170</v>
      </c>
      <c r="B45" s="19">
        <v>16656.14</v>
      </c>
      <c r="C45" s="140">
        <v>11755.589999999998</v>
      </c>
      <c r="D45" s="247">
        <f t="shared" si="11"/>
        <v>5.3431426140014823E-2</v>
      </c>
      <c r="E45" s="215">
        <f t="shared" si="12"/>
        <v>3.9051196888179422E-2</v>
      </c>
      <c r="F45" s="52">
        <f t="shared" si="18"/>
        <v>-0.29421882861215148</v>
      </c>
      <c r="H45" s="19">
        <v>4910.67</v>
      </c>
      <c r="I45" s="140">
        <v>4042.6140000000009</v>
      </c>
      <c r="J45" s="247">
        <f t="shared" si="13"/>
        <v>5.9251738170800872E-2</v>
      </c>
      <c r="K45" s="215">
        <f t="shared" si="14"/>
        <v>4.8374738967756327E-2</v>
      </c>
      <c r="L45" s="52">
        <f t="shared" si="15"/>
        <v>-0.17676936141096819</v>
      </c>
      <c r="N45" s="27">
        <f t="shared" si="16"/>
        <v>2.9482641236204787</v>
      </c>
      <c r="O45" s="152">
        <f t="shared" si="17"/>
        <v>3.4388865212209696</v>
      </c>
      <c r="P45" s="52">
        <f t="shared" si="8"/>
        <v>0.1664105985857213</v>
      </c>
    </row>
    <row r="46" spans="1:16" ht="20.100000000000001" customHeight="1" x14ac:dyDescent="0.25">
      <c r="A46" s="38" t="s">
        <v>175</v>
      </c>
      <c r="B46" s="19">
        <v>9234.2799999999988</v>
      </c>
      <c r="C46" s="140">
        <v>9150.9000000000033</v>
      </c>
      <c r="D46" s="247">
        <f t="shared" si="11"/>
        <v>2.9622754718453138E-2</v>
      </c>
      <c r="E46" s="215">
        <f t="shared" si="12"/>
        <v>3.0398610159425535E-2</v>
      </c>
      <c r="F46" s="52">
        <f t="shared" si="18"/>
        <v>-9.0293991518554315E-3</v>
      </c>
      <c r="H46" s="19">
        <v>3604.0730000000008</v>
      </c>
      <c r="I46" s="140">
        <v>3632.6669999999999</v>
      </c>
      <c r="J46" s="247">
        <f t="shared" si="13"/>
        <v>4.3486446807554341E-2</v>
      </c>
      <c r="K46" s="215">
        <f t="shared" si="14"/>
        <v>4.3469230028338697E-2</v>
      </c>
      <c r="L46" s="52">
        <f t="shared" si="15"/>
        <v>7.9338015628426881E-3</v>
      </c>
      <c r="N46" s="27">
        <f t="shared" si="16"/>
        <v>3.9029280030495084</v>
      </c>
      <c r="O46" s="152">
        <f t="shared" si="17"/>
        <v>3.9697374028784038</v>
      </c>
      <c r="P46" s="52">
        <f t="shared" si="8"/>
        <v>1.7117763836969238E-2</v>
      </c>
    </row>
    <row r="47" spans="1:16" ht="20.100000000000001" customHeight="1" x14ac:dyDescent="0.25">
      <c r="A47" s="38" t="s">
        <v>177</v>
      </c>
      <c r="B47" s="19">
        <v>8271.2200000000012</v>
      </c>
      <c r="C47" s="140">
        <v>11666.039999999999</v>
      </c>
      <c r="D47" s="247">
        <f t="shared" si="11"/>
        <v>2.6533343290691212E-2</v>
      </c>
      <c r="E47" s="215">
        <f t="shared" si="12"/>
        <v>3.8753718439089549E-2</v>
      </c>
      <c r="F47" s="52">
        <f t="shared" si="18"/>
        <v>0.41043763797843574</v>
      </c>
      <c r="H47" s="19">
        <v>2514.6179999999995</v>
      </c>
      <c r="I47" s="140">
        <v>3484.1669999999999</v>
      </c>
      <c r="J47" s="247">
        <f t="shared" si="13"/>
        <v>3.0341172861459417E-2</v>
      </c>
      <c r="K47" s="215">
        <f t="shared" si="14"/>
        <v>4.1692248912478566E-2</v>
      </c>
      <c r="L47" s="52">
        <f t="shared" si="15"/>
        <v>0.38556512360923234</v>
      </c>
      <c r="N47" s="27">
        <f t="shared" si="16"/>
        <v>3.0402020499998783</v>
      </c>
      <c r="O47" s="152">
        <f t="shared" si="17"/>
        <v>2.986589279652736</v>
      </c>
      <c r="P47" s="52">
        <f t="shared" si="8"/>
        <v>-1.7634607656140628E-2</v>
      </c>
    </row>
    <row r="48" spans="1:16" ht="20.100000000000001" customHeight="1" x14ac:dyDescent="0.25">
      <c r="A48" s="38" t="s">
        <v>182</v>
      </c>
      <c r="B48" s="19">
        <v>7775.7499999999991</v>
      </c>
      <c r="C48" s="140">
        <v>8407.4900000000016</v>
      </c>
      <c r="D48" s="247">
        <f t="shared" si="11"/>
        <v>2.4943919287915464E-2</v>
      </c>
      <c r="E48" s="215">
        <f t="shared" si="12"/>
        <v>2.7929057352748754E-2</v>
      </c>
      <c r="F48" s="52">
        <f t="shared" si="18"/>
        <v>8.1244895990740779E-2</v>
      </c>
      <c r="H48" s="19">
        <v>2417.6919999999991</v>
      </c>
      <c r="I48" s="140">
        <v>2529.4500000000012</v>
      </c>
      <c r="J48" s="247">
        <f t="shared" si="13"/>
        <v>2.9171671759991986E-2</v>
      </c>
      <c r="K48" s="215">
        <f t="shared" si="14"/>
        <v>3.0267911673484353E-2</v>
      </c>
      <c r="L48" s="52">
        <f t="shared" si="15"/>
        <v>4.6225077470580259E-2</v>
      </c>
      <c r="N48" s="27">
        <f t="shared" si="16"/>
        <v>3.1092717744269032</v>
      </c>
      <c r="O48" s="152">
        <f t="shared" si="17"/>
        <v>3.0085673607699808</v>
      </c>
      <c r="P48" s="52">
        <f t="shared" si="8"/>
        <v>-3.238842435234987E-2</v>
      </c>
    </row>
    <row r="49" spans="1:16" ht="20.100000000000001" customHeight="1" x14ac:dyDescent="0.25">
      <c r="A49" s="38" t="s">
        <v>171</v>
      </c>
      <c r="B49" s="19">
        <v>4951.5700000000006</v>
      </c>
      <c r="C49" s="140">
        <v>4616.3799999999983</v>
      </c>
      <c r="D49" s="247">
        <f t="shared" si="11"/>
        <v>1.5884199264182053E-2</v>
      </c>
      <c r="E49" s="215">
        <f t="shared" si="12"/>
        <v>1.5335271499827203E-2</v>
      </c>
      <c r="F49" s="52">
        <f t="shared" si="18"/>
        <v>-6.7693680994109398E-2</v>
      </c>
      <c r="H49" s="19">
        <v>2053.3719999999998</v>
      </c>
      <c r="I49" s="140">
        <v>2045.5019999999997</v>
      </c>
      <c r="J49" s="247">
        <f t="shared" si="13"/>
        <v>2.4775816764566489E-2</v>
      </c>
      <c r="K49" s="215">
        <f t="shared" si="14"/>
        <v>2.4476891760633952E-2</v>
      </c>
      <c r="L49" s="52">
        <f t="shared" si="15"/>
        <v>-3.8327200331942381E-3</v>
      </c>
      <c r="N49" s="27">
        <f t="shared" si="16"/>
        <v>4.1469109797498565</v>
      </c>
      <c r="O49" s="152">
        <f t="shared" si="17"/>
        <v>4.4309653884645552</v>
      </c>
      <c r="P49" s="52">
        <f t="shared" si="8"/>
        <v>6.8497831301850873E-2</v>
      </c>
    </row>
    <row r="50" spans="1:16" ht="20.100000000000001" customHeight="1" x14ac:dyDescent="0.25">
      <c r="A50" s="38" t="s">
        <v>183</v>
      </c>
      <c r="B50" s="19">
        <v>4120.2799999999988</v>
      </c>
      <c r="C50" s="140">
        <v>8523.44</v>
      </c>
      <c r="D50" s="247">
        <f t="shared" si="11"/>
        <v>1.321749435920809E-2</v>
      </c>
      <c r="E50" s="215">
        <f t="shared" si="12"/>
        <v>2.8314234641101305E-2</v>
      </c>
      <c r="F50" s="52">
        <f t="shared" si="18"/>
        <v>1.06865552826507</v>
      </c>
      <c r="H50" s="19">
        <v>1011.3290000000002</v>
      </c>
      <c r="I50" s="140">
        <v>1884.2840000000001</v>
      </c>
      <c r="J50" s="247">
        <f t="shared" si="13"/>
        <v>1.2202612090109474E-2</v>
      </c>
      <c r="K50" s="215">
        <f t="shared" si="14"/>
        <v>2.2547724477558269E-2</v>
      </c>
      <c r="L50" s="52">
        <f t="shared" si="15"/>
        <v>0.86317607820995912</v>
      </c>
      <c r="N50" s="27">
        <f t="shared" si="16"/>
        <v>2.454515227120488</v>
      </c>
      <c r="O50" s="152">
        <f t="shared" si="17"/>
        <v>2.2107083524961753</v>
      </c>
      <c r="P50" s="52">
        <f t="shared" si="8"/>
        <v>-9.9329949934893871E-2</v>
      </c>
    </row>
    <row r="51" spans="1:16" ht="20.100000000000001" customHeight="1" x14ac:dyDescent="0.25">
      <c r="A51" s="38" t="s">
        <v>188</v>
      </c>
      <c r="B51" s="19">
        <v>13379.750000000002</v>
      </c>
      <c r="C51" s="140">
        <v>4183.2800000000007</v>
      </c>
      <c r="D51" s="247">
        <f t="shared" si="11"/>
        <v>4.2921056373017005E-2</v>
      </c>
      <c r="E51" s="215">
        <f t="shared" si="12"/>
        <v>1.3896545466317153E-2</v>
      </c>
      <c r="F51" s="52">
        <f t="shared" si="18"/>
        <v>-0.68734243913376558</v>
      </c>
      <c r="H51" s="19">
        <v>1962.2879999999998</v>
      </c>
      <c r="I51" s="140">
        <v>1002.7350000000001</v>
      </c>
      <c r="J51" s="247">
        <f t="shared" si="13"/>
        <v>2.3676804752040859E-2</v>
      </c>
      <c r="K51" s="215">
        <f t="shared" si="14"/>
        <v>1.1998930365064074E-2</v>
      </c>
      <c r="L51" s="52">
        <f t="shared" si="15"/>
        <v>-0.48899702795919853</v>
      </c>
      <c r="N51" s="27">
        <f t="shared" si="16"/>
        <v>1.4666103626749374</v>
      </c>
      <c r="O51" s="152">
        <f t="shared" si="17"/>
        <v>2.3970066550649252</v>
      </c>
      <c r="P51" s="52">
        <f t="shared" si="8"/>
        <v>0.63438546192531087</v>
      </c>
    </row>
    <row r="52" spans="1:16" ht="20.100000000000001" customHeight="1" x14ac:dyDescent="0.25">
      <c r="A52" s="38" t="s">
        <v>178</v>
      </c>
      <c r="B52" s="19">
        <v>391.07000000000005</v>
      </c>
      <c r="C52" s="140">
        <v>2464.36</v>
      </c>
      <c r="D52" s="247">
        <f t="shared" si="11"/>
        <v>1.2545180228177477E-3</v>
      </c>
      <c r="E52" s="215">
        <f t="shared" si="12"/>
        <v>8.1864208911125568E-3</v>
      </c>
      <c r="F52" s="52">
        <f t="shared" si="18"/>
        <v>5.3015828368322797</v>
      </c>
      <c r="H52" s="19">
        <v>183.39099999999999</v>
      </c>
      <c r="I52" s="140">
        <v>776.83600000000001</v>
      </c>
      <c r="J52" s="247">
        <f t="shared" si="13"/>
        <v>2.2127806419248988E-3</v>
      </c>
      <c r="K52" s="215">
        <f t="shared" si="14"/>
        <v>9.2957771186553909E-3</v>
      </c>
      <c r="L52" s="52">
        <f t="shared" si="15"/>
        <v>3.2359548723765075</v>
      </c>
      <c r="N52" s="27">
        <f t="shared" si="16"/>
        <v>4.6894673587848708</v>
      </c>
      <c r="O52" s="152">
        <f t="shared" si="17"/>
        <v>3.1522829456735217</v>
      </c>
      <c r="P52" s="52">
        <f t="shared" si="8"/>
        <v>-0.32779509814301433</v>
      </c>
    </row>
    <row r="53" spans="1:16" ht="20.100000000000001" customHeight="1" x14ac:dyDescent="0.25">
      <c r="A53" s="38" t="s">
        <v>187</v>
      </c>
      <c r="B53" s="19">
        <v>2736.6300000000006</v>
      </c>
      <c r="C53" s="140">
        <v>2416.7399999999998</v>
      </c>
      <c r="D53" s="247">
        <f t="shared" si="11"/>
        <v>8.7788673556747736E-3</v>
      </c>
      <c r="E53" s="215">
        <f t="shared" si="12"/>
        <v>8.0282307878667709E-3</v>
      </c>
      <c r="F53" s="52">
        <f t="shared" si="18"/>
        <v>-0.11689194374102481</v>
      </c>
      <c r="H53" s="19">
        <v>739.85499999999979</v>
      </c>
      <c r="I53" s="140">
        <v>648.78199999999993</v>
      </c>
      <c r="J53" s="247">
        <f t="shared" si="13"/>
        <v>8.9270292535148701E-3</v>
      </c>
      <c r="K53" s="215">
        <f t="shared" si="14"/>
        <v>7.763456985252333E-3</v>
      </c>
      <c r="L53" s="52">
        <f t="shared" si="15"/>
        <v>-0.12309574173317731</v>
      </c>
      <c r="N53" s="27">
        <f t="shared" si="16"/>
        <v>2.7035258694087236</v>
      </c>
      <c r="O53" s="152">
        <f t="shared" si="17"/>
        <v>2.6845337107011922</v>
      </c>
      <c r="P53" s="52">
        <f t="shared" si="8"/>
        <v>-7.0249591181774608E-3</v>
      </c>
    </row>
    <row r="54" spans="1:16" ht="20.100000000000001" customHeight="1" x14ac:dyDescent="0.25">
      <c r="A54" s="38" t="s">
        <v>184</v>
      </c>
      <c r="B54" s="19">
        <v>1556.5499999999997</v>
      </c>
      <c r="C54" s="140">
        <v>1341.8500000000004</v>
      </c>
      <c r="D54" s="247">
        <f t="shared" si="11"/>
        <v>4.9932749339426825E-3</v>
      </c>
      <c r="E54" s="215">
        <f t="shared" si="12"/>
        <v>4.4575260403266516E-3</v>
      </c>
      <c r="F54" s="52">
        <f>(C54-B54)/B54</f>
        <v>-0.13793324981529625</v>
      </c>
      <c r="H54" s="19">
        <v>626.70999999999992</v>
      </c>
      <c r="I54" s="140">
        <v>561.65699999999993</v>
      </c>
      <c r="J54" s="247">
        <f t="shared" si="13"/>
        <v>7.5618310391499756E-3</v>
      </c>
      <c r="K54" s="215">
        <f t="shared" si="14"/>
        <v>6.7209015662670502E-3</v>
      </c>
      <c r="L54" s="52">
        <f t="shared" si="15"/>
        <v>-0.10380080100844091</v>
      </c>
      <c r="N54" s="27">
        <f t="shared" si="16"/>
        <v>4.0262760592335614</v>
      </c>
      <c r="O54" s="152">
        <f t="shared" si="17"/>
        <v>4.1856913962067281</v>
      </c>
      <c r="P54" s="52">
        <f t="shared" si="8"/>
        <v>3.9593742363387016E-2</v>
      </c>
    </row>
    <row r="55" spans="1:16" ht="20.100000000000001" customHeight="1" x14ac:dyDescent="0.25">
      <c r="A55" s="38" t="s">
        <v>189</v>
      </c>
      <c r="B55" s="19">
        <v>1015.8000000000001</v>
      </c>
      <c r="C55" s="140">
        <v>995.84999999999991</v>
      </c>
      <c r="D55" s="247">
        <f t="shared" si="11"/>
        <v>3.25859669005106E-3</v>
      </c>
      <c r="E55" s="215">
        <f t="shared" si="12"/>
        <v>3.3081397378688332E-3</v>
      </c>
      <c r="F55" s="52">
        <f>(C55-B55)/B55</f>
        <v>-1.9639692852923961E-2</v>
      </c>
      <c r="H55" s="19">
        <v>503.25599999999997</v>
      </c>
      <c r="I55" s="140">
        <v>434.41400000000004</v>
      </c>
      <c r="J55" s="247">
        <f t="shared" si="13"/>
        <v>6.0722452832066834E-3</v>
      </c>
      <c r="K55" s="215">
        <f t="shared" si="14"/>
        <v>5.1982860233351228E-3</v>
      </c>
      <c r="L55" s="52">
        <f t="shared" si="15"/>
        <v>-0.13679320266425027</v>
      </c>
      <c r="N55" s="27">
        <f t="shared" ref="N55:N56" si="19">(H55/B55)*10</f>
        <v>4.9542823390431181</v>
      </c>
      <c r="O55" s="152">
        <f t="shared" ref="O55:O56" si="20">(I55/C55)*10</f>
        <v>4.362243309735403</v>
      </c>
      <c r="P55" s="52">
        <f t="shared" ref="P55:P56" si="21">(O55-N55)/N55</f>
        <v>-0.11950046218441054</v>
      </c>
    </row>
    <row r="56" spans="1:16" ht="20.100000000000001" customHeight="1" x14ac:dyDescent="0.25">
      <c r="A56" s="38" t="s">
        <v>186</v>
      </c>
      <c r="B56" s="19">
        <v>1016.9799999999998</v>
      </c>
      <c r="C56" s="140">
        <v>920.57000000000028</v>
      </c>
      <c r="D56" s="247">
        <f t="shared" si="11"/>
        <v>3.2623820258398566E-3</v>
      </c>
      <c r="E56" s="215">
        <f t="shared" si="12"/>
        <v>3.0580651689410183E-3</v>
      </c>
      <c r="F56" s="52">
        <f t="shared" si="18"/>
        <v>-9.4800291057837452E-2</v>
      </c>
      <c r="H56" s="19">
        <v>325.77200000000011</v>
      </c>
      <c r="I56" s="140">
        <v>299.20100000000008</v>
      </c>
      <c r="J56" s="247">
        <f t="shared" si="13"/>
        <v>3.9307380148489203E-3</v>
      </c>
      <c r="K56" s="215">
        <f t="shared" si="14"/>
        <v>3.5802998440839667E-3</v>
      </c>
      <c r="L56" s="52">
        <f t="shared" si="15"/>
        <v>-8.1563179155974178E-2</v>
      </c>
      <c r="N56" s="27">
        <f t="shared" si="19"/>
        <v>3.2033274990658631</v>
      </c>
      <c r="O56" s="152">
        <f t="shared" si="20"/>
        <v>3.2501710896509772</v>
      </c>
      <c r="P56" s="52">
        <f t="shared" si="21"/>
        <v>1.4623415994391578E-2</v>
      </c>
    </row>
    <row r="57" spans="1:16" ht="20.100000000000001" customHeight="1" x14ac:dyDescent="0.25">
      <c r="A57" s="38" t="s">
        <v>190</v>
      </c>
      <c r="B57" s="19">
        <v>1128.0399999999997</v>
      </c>
      <c r="C57" s="140">
        <v>1033.55</v>
      </c>
      <c r="D57" s="247">
        <f t="shared" si="11"/>
        <v>3.6186526976227573E-3</v>
      </c>
      <c r="E57" s="215">
        <f t="shared" si="12"/>
        <v>3.4333763378765203E-3</v>
      </c>
      <c r="F57" s="52">
        <f t="shared" ref="F57:F58" si="22">(C57-B57)/B57</f>
        <v>-8.3764760114889369E-2</v>
      </c>
      <c r="H57" s="19">
        <v>207.57499999999999</v>
      </c>
      <c r="I57" s="140">
        <v>182.51499999999999</v>
      </c>
      <c r="J57" s="247">
        <f t="shared" si="13"/>
        <v>2.5045827862193938E-3</v>
      </c>
      <c r="K57" s="215">
        <f t="shared" si="14"/>
        <v>2.1840115041159118E-3</v>
      </c>
      <c r="L57" s="52">
        <f t="shared" si="15"/>
        <v>-0.12072744791039385</v>
      </c>
      <c r="N57" s="27">
        <f t="shared" si="16"/>
        <v>1.8401386475656896</v>
      </c>
      <c r="O57" s="152">
        <f t="shared" si="17"/>
        <v>1.7659039233709062</v>
      </c>
      <c r="P57" s="52">
        <f t="shared" ref="P57:P58" si="23">(O57-N57)/N57</f>
        <v>-4.0341918959741506E-2</v>
      </c>
    </row>
    <row r="58" spans="1:16" ht="20.100000000000001" customHeight="1" x14ac:dyDescent="0.25">
      <c r="A58" s="38" t="s">
        <v>185</v>
      </c>
      <c r="B58" s="19">
        <v>248.60999999999996</v>
      </c>
      <c r="C58" s="140">
        <v>315.0100000000001</v>
      </c>
      <c r="D58" s="247">
        <f t="shared" si="11"/>
        <v>7.9751892411261455E-4</v>
      </c>
      <c r="E58" s="215">
        <f t="shared" si="12"/>
        <v>1.0464398240960602E-3</v>
      </c>
      <c r="F58" s="52">
        <f t="shared" si="22"/>
        <v>0.26708499255862661</v>
      </c>
      <c r="H58" s="19">
        <v>98.370999999999995</v>
      </c>
      <c r="I58" s="140">
        <v>122.46000000000002</v>
      </c>
      <c r="J58" s="247">
        <f t="shared" si="13"/>
        <v>1.1869363519845259E-3</v>
      </c>
      <c r="K58" s="215">
        <f t="shared" si="14"/>
        <v>1.4653811949375923E-3</v>
      </c>
      <c r="L58" s="52">
        <f t="shared" si="15"/>
        <v>0.24487908021673083</v>
      </c>
      <c r="N58" s="27">
        <f t="shared" si="16"/>
        <v>3.9568400305699698</v>
      </c>
      <c r="O58" s="152">
        <f t="shared" si="17"/>
        <v>3.8874956350592038</v>
      </c>
      <c r="P58" s="52">
        <f t="shared" si="23"/>
        <v>-1.7525195604325999E-2</v>
      </c>
    </row>
    <row r="59" spans="1:16" ht="20.100000000000001" customHeight="1" x14ac:dyDescent="0.25">
      <c r="A59" s="38" t="s">
        <v>216</v>
      </c>
      <c r="B59" s="19">
        <v>217.98</v>
      </c>
      <c r="C59" s="140">
        <v>265.07000000000005</v>
      </c>
      <c r="D59" s="247">
        <f t="shared" si="11"/>
        <v>6.9926058918815719E-4</v>
      </c>
      <c r="E59" s="215">
        <f t="shared" si="12"/>
        <v>8.805428531574955E-4</v>
      </c>
      <c r="F59" s="52">
        <f t="shared" ref="F59:F60" si="24">(C59-B59)/B59</f>
        <v>0.21602899348564117</v>
      </c>
      <c r="H59" s="19">
        <v>89.47</v>
      </c>
      <c r="I59" s="140">
        <v>91.094000000000037</v>
      </c>
      <c r="J59" s="247">
        <f t="shared" si="13"/>
        <v>1.0795376219826529E-3</v>
      </c>
      <c r="K59" s="215">
        <f t="shared" si="14"/>
        <v>1.0900492779000904E-3</v>
      </c>
      <c r="L59" s="52">
        <f t="shared" si="15"/>
        <v>1.8151335643232791E-2</v>
      </c>
      <c r="N59" s="27">
        <f t="shared" si="16"/>
        <v>4.104505000458758</v>
      </c>
      <c r="O59" s="152">
        <f t="shared" si="17"/>
        <v>3.4366016523937084</v>
      </c>
      <c r="P59" s="52">
        <f t="shared" ref="P59" si="25">(O59-N59)/N59</f>
        <v>-0.16272445714901029</v>
      </c>
    </row>
    <row r="60" spans="1:16" ht="20.100000000000001" customHeight="1" x14ac:dyDescent="0.25">
      <c r="A60" s="38" t="s">
        <v>192</v>
      </c>
      <c r="B60" s="19">
        <v>70.699999999999989</v>
      </c>
      <c r="C60" s="140">
        <v>139.27000000000001</v>
      </c>
      <c r="D60" s="247">
        <f t="shared" si="11"/>
        <v>2.2679935615929308E-4</v>
      </c>
      <c r="E60" s="215">
        <f t="shared" si="12"/>
        <v>4.6264459636791936E-4</v>
      </c>
      <c r="F60" s="52">
        <f t="shared" si="24"/>
        <v>0.96987270155587035</v>
      </c>
      <c r="H60" s="19">
        <v>49.611999999999995</v>
      </c>
      <c r="I60" s="140">
        <v>51.977000000000004</v>
      </c>
      <c r="J60" s="247">
        <f t="shared" si="13"/>
        <v>5.9861428972620291E-4</v>
      </c>
      <c r="K60" s="215">
        <f t="shared" si="14"/>
        <v>6.2196732295664891E-4</v>
      </c>
      <c r="L60" s="52">
        <f t="shared" si="15"/>
        <v>4.7669918568088554E-2</v>
      </c>
      <c r="N60" s="27">
        <f t="shared" ref="N60" si="26">(H60/B60)*10</f>
        <v>7.0172560113154177</v>
      </c>
      <c r="O60" s="152">
        <f t="shared" ref="O60" si="27">(I60/C60)*10</f>
        <v>3.7321031090687158</v>
      </c>
      <c r="P60" s="52">
        <f t="shared" ref="P60" si="28">(O60-N60)/N60</f>
        <v>-0.46815349147150248</v>
      </c>
    </row>
    <row r="61" spans="1:16" ht="20.100000000000001" customHeight="1" thickBot="1" x14ac:dyDescent="0.3">
      <c r="A61" s="8" t="s">
        <v>17</v>
      </c>
      <c r="B61" s="19">
        <f>B62-SUM(B39:B60)</f>
        <v>264.6500000001397</v>
      </c>
      <c r="C61" s="140">
        <f>C62-SUM(C39:C60)</f>
        <v>318.49000000004889</v>
      </c>
      <c r="D61" s="247">
        <f t="shared" si="11"/>
        <v>8.4897382754722209E-4</v>
      </c>
      <c r="E61" s="215">
        <f t="shared" si="12"/>
        <v>1.0580001256353935E-3</v>
      </c>
      <c r="F61" s="52">
        <f t="shared" si="18"/>
        <v>0.20343850368366059</v>
      </c>
      <c r="H61" s="19">
        <f>H62-SUM(H39:H60)</f>
        <v>160.57100000003993</v>
      </c>
      <c r="I61" s="140">
        <f>I62-SUM(I39:I60)</f>
        <v>136.89700000004086</v>
      </c>
      <c r="J61" s="247">
        <f t="shared" si="13"/>
        <v>1.937436408845643E-3</v>
      </c>
      <c r="K61" s="215">
        <f t="shared" si="14"/>
        <v>1.6381372647675274E-3</v>
      </c>
      <c r="L61" s="52">
        <f t="shared" si="15"/>
        <v>-0.14743633657380961</v>
      </c>
      <c r="N61" s="27">
        <f t="shared" si="16"/>
        <v>6.0672964292444798</v>
      </c>
      <c r="O61" s="152">
        <f t="shared" si="17"/>
        <v>4.2983139188049808</v>
      </c>
      <c r="P61" s="52">
        <f t="shared" si="8"/>
        <v>-0.29156025769780602</v>
      </c>
    </row>
    <row r="62" spans="1:16" ht="26.25" customHeight="1" thickBot="1" x14ac:dyDescent="0.3">
      <c r="A62" s="12" t="s">
        <v>18</v>
      </c>
      <c r="B62" s="17">
        <v>311729.27999999997</v>
      </c>
      <c r="C62" s="145">
        <v>301030.21000000002</v>
      </c>
      <c r="D62" s="253">
        <f>SUM(D39:D61)</f>
        <v>1.0000000000000002</v>
      </c>
      <c r="E62" s="254">
        <f>SUM(E39:E61)</f>
        <v>1</v>
      </c>
      <c r="F62" s="57">
        <f t="shared" si="18"/>
        <v>-3.4321671676141391E-2</v>
      </c>
      <c r="G62" s="1"/>
      <c r="H62" s="17">
        <v>82878.075000000041</v>
      </c>
      <c r="I62" s="145">
        <v>83568.699000000037</v>
      </c>
      <c r="J62" s="253">
        <f>SUM(J39:J61)</f>
        <v>1</v>
      </c>
      <c r="K62" s="254">
        <f>SUM(K39:K61)</f>
        <v>1</v>
      </c>
      <c r="L62" s="57">
        <f t="shared" si="15"/>
        <v>8.3330120782848273E-3</v>
      </c>
      <c r="M62" s="1"/>
      <c r="N62" s="29">
        <f t="shared" si="16"/>
        <v>2.6586554525773147</v>
      </c>
      <c r="O62" s="146">
        <f t="shared" si="17"/>
        <v>2.7760901140121463</v>
      </c>
      <c r="P62" s="57">
        <f t="shared" si="8"/>
        <v>4.417069587598868E-2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L37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/>
    </row>
    <row r="68" spans="1:16" ht="20.100000000000001" customHeight="1" x14ac:dyDescent="0.25">
      <c r="A68" s="38" t="s">
        <v>160</v>
      </c>
      <c r="B68" s="39">
        <v>97497.770000000019</v>
      </c>
      <c r="C68" s="147">
        <v>94329.48000000001</v>
      </c>
      <c r="D68" s="247">
        <f>B68/$B$96</f>
        <v>0.24047934672969584</v>
      </c>
      <c r="E68" s="246">
        <f>C68/$C$96</f>
        <v>0.2364226353727556</v>
      </c>
      <c r="F68" s="61">
        <f t="shared" ref="F68:F75" si="29">(C68-B68)/B68</f>
        <v>-3.2496025293706793E-2</v>
      </c>
      <c r="H68" s="19">
        <v>31087.053000000007</v>
      </c>
      <c r="I68" s="147">
        <v>33243.338000000003</v>
      </c>
      <c r="J68" s="245">
        <f>H68/$H$96</f>
        <v>0.21223922618257612</v>
      </c>
      <c r="K68" s="246">
        <f>I68/$I$96</f>
        <v>0.21272384200679759</v>
      </c>
      <c r="L68" s="61">
        <f t="shared" ref="L68:L96" si="30">(I68-H68)/H68</f>
        <v>6.9362798718810556E-2</v>
      </c>
      <c r="N68" s="41">
        <f t="shared" ref="N68:N96" si="31">(H68/B68)*10</f>
        <v>3.1884886187653319</v>
      </c>
      <c r="O68" s="149">
        <f t="shared" ref="O68:O96" si="32">(I68/C68)*10</f>
        <v>3.5241727188573497</v>
      </c>
      <c r="P68" s="61">
        <f t="shared" si="8"/>
        <v>0.10528000574203202</v>
      </c>
    </row>
    <row r="69" spans="1:16" ht="20.100000000000001" customHeight="1" x14ac:dyDescent="0.25">
      <c r="A69" s="38" t="s">
        <v>162</v>
      </c>
      <c r="B69" s="19">
        <v>80574.13999999997</v>
      </c>
      <c r="C69" s="140">
        <v>68586.509999999966</v>
      </c>
      <c r="D69" s="247">
        <f t="shared" ref="D69:D95" si="33">B69/$B$96</f>
        <v>0.19873702291351938</v>
      </c>
      <c r="E69" s="215">
        <f t="shared" ref="E69:E95" si="34">C69/$C$96</f>
        <v>0.17190175802113872</v>
      </c>
      <c r="F69" s="52">
        <f t="shared" si="29"/>
        <v>-0.1487776351072442</v>
      </c>
      <c r="H69" s="19">
        <v>31245.322999999997</v>
      </c>
      <c r="I69" s="140">
        <v>29889.856999999985</v>
      </c>
      <c r="J69" s="214">
        <f t="shared" ref="J69:J96" si="35">H69/$H$96</f>
        <v>0.21331977577111105</v>
      </c>
      <c r="K69" s="215">
        <f t="shared" ref="K69:K96" si="36">I69/$I$96</f>
        <v>0.19126494511693648</v>
      </c>
      <c r="L69" s="52">
        <f t="shared" si="30"/>
        <v>-4.338140463454359E-2</v>
      </c>
      <c r="N69" s="40">
        <f t="shared" si="31"/>
        <v>3.8778351217896967</v>
      </c>
      <c r="O69" s="143">
        <f t="shared" si="32"/>
        <v>4.357978996161199</v>
      </c>
      <c r="P69" s="52">
        <f t="shared" si="8"/>
        <v>0.12381750623525904</v>
      </c>
    </row>
    <row r="70" spans="1:16" ht="20.100000000000001" customHeight="1" x14ac:dyDescent="0.25">
      <c r="A70" s="38" t="s">
        <v>163</v>
      </c>
      <c r="B70" s="19">
        <v>63552.469999999994</v>
      </c>
      <c r="C70" s="140">
        <v>60163.719999999987</v>
      </c>
      <c r="D70" s="247">
        <f t="shared" si="33"/>
        <v>0.15675288233421736</v>
      </c>
      <c r="E70" s="215">
        <f t="shared" si="34"/>
        <v>0.15079130337863156</v>
      </c>
      <c r="F70" s="52">
        <f t="shared" si="29"/>
        <v>-5.3322081738129259E-2</v>
      </c>
      <c r="H70" s="19">
        <v>23821.237000000001</v>
      </c>
      <c r="I70" s="140">
        <v>24418.833000000002</v>
      </c>
      <c r="J70" s="214">
        <f t="shared" si="35"/>
        <v>0.1626336503364198</v>
      </c>
      <c r="K70" s="215">
        <f t="shared" si="36"/>
        <v>0.15625590826897032</v>
      </c>
      <c r="L70" s="52">
        <f t="shared" si="30"/>
        <v>2.5086690502260707E-2</v>
      </c>
      <c r="N70" s="40">
        <f t="shared" si="31"/>
        <v>3.7482787057686355</v>
      </c>
      <c r="O70" s="143">
        <f t="shared" si="32"/>
        <v>4.0587305771651101</v>
      </c>
      <c r="P70" s="52">
        <f t="shared" si="8"/>
        <v>8.2825183441851927E-2</v>
      </c>
    </row>
    <row r="71" spans="1:16" ht="20.100000000000001" customHeight="1" x14ac:dyDescent="0.25">
      <c r="A71" s="38" t="s">
        <v>161</v>
      </c>
      <c r="B71" s="19">
        <v>42208.149999999987</v>
      </c>
      <c r="C71" s="140">
        <v>46623.660000000018</v>
      </c>
      <c r="D71" s="247">
        <f t="shared" si="33"/>
        <v>0.10410687689235359</v>
      </c>
      <c r="E71" s="215">
        <f t="shared" si="34"/>
        <v>0.11685518215433111</v>
      </c>
      <c r="F71" s="52">
        <f t="shared" si="29"/>
        <v>0.10461273474435702</v>
      </c>
      <c r="H71" s="19">
        <v>13870.297000000002</v>
      </c>
      <c r="I71" s="140">
        <v>16210.861999999997</v>
      </c>
      <c r="J71" s="214">
        <f t="shared" si="35"/>
        <v>9.4696049258915171E-2</v>
      </c>
      <c r="K71" s="215">
        <f t="shared" si="36"/>
        <v>0.10373317044401492</v>
      </c>
      <c r="L71" s="52">
        <f t="shared" si="30"/>
        <v>0.16874656685433589</v>
      </c>
      <c r="N71" s="40">
        <f t="shared" si="31"/>
        <v>3.2861655865040298</v>
      </c>
      <c r="O71" s="143">
        <f t="shared" si="32"/>
        <v>3.4769604102294824</v>
      </c>
      <c r="P71" s="52">
        <f t="shared" si="8"/>
        <v>5.8060015146232706E-2</v>
      </c>
    </row>
    <row r="72" spans="1:16" ht="20.100000000000001" customHeight="1" x14ac:dyDescent="0.25">
      <c r="A72" s="38" t="s">
        <v>168</v>
      </c>
      <c r="B72" s="19">
        <v>36933.760000000002</v>
      </c>
      <c r="C72" s="140">
        <v>31223.600000000009</v>
      </c>
      <c r="D72" s="247">
        <f t="shared" si="33"/>
        <v>9.1097534611010791E-2</v>
      </c>
      <c r="E72" s="215">
        <f t="shared" si="34"/>
        <v>7.8257251050517534E-2</v>
      </c>
      <c r="F72" s="52">
        <f t="shared" si="29"/>
        <v>-0.15460543416104919</v>
      </c>
      <c r="H72" s="19">
        <v>15306.050999999996</v>
      </c>
      <c r="I72" s="140">
        <v>14082.526000000002</v>
      </c>
      <c r="J72" s="214">
        <f t="shared" si="35"/>
        <v>0.10449830738703485</v>
      </c>
      <c r="K72" s="215">
        <f t="shared" si="36"/>
        <v>9.0113966169119944E-2</v>
      </c>
      <c r="L72" s="52">
        <f t="shared" si="30"/>
        <v>-7.9937339814168562E-2</v>
      </c>
      <c r="N72" s="40">
        <f t="shared" si="31"/>
        <v>4.1441897602626963</v>
      </c>
      <c r="O72" s="143">
        <f t="shared" si="32"/>
        <v>4.5102185526332637</v>
      </c>
      <c r="P72" s="52">
        <f t="shared" ref="P72:P75" si="37">(O72-N72)/N72</f>
        <v>8.8323366820771548E-2</v>
      </c>
    </row>
    <row r="73" spans="1:16" ht="20.100000000000001" customHeight="1" x14ac:dyDescent="0.25">
      <c r="A73" s="38" t="s">
        <v>165</v>
      </c>
      <c r="B73" s="19">
        <v>11231.429999999997</v>
      </c>
      <c r="C73" s="140">
        <v>17885.72</v>
      </c>
      <c r="D73" s="247">
        <f t="shared" si="33"/>
        <v>2.7702448468721965E-2</v>
      </c>
      <c r="E73" s="215">
        <f t="shared" si="34"/>
        <v>4.482786354742125E-2</v>
      </c>
      <c r="F73" s="52">
        <f t="shared" si="29"/>
        <v>0.59247041561047942</v>
      </c>
      <c r="H73" s="19">
        <v>4590.7320000000009</v>
      </c>
      <c r="I73" s="140">
        <v>8380.4950000000008</v>
      </c>
      <c r="J73" s="214">
        <f t="shared" si="35"/>
        <v>3.1342096251181804E-2</v>
      </c>
      <c r="K73" s="215">
        <f t="shared" si="36"/>
        <v>5.362671745896147E-2</v>
      </c>
      <c r="L73" s="52">
        <f t="shared" si="30"/>
        <v>0.82552477469823971</v>
      </c>
      <c r="N73" s="40">
        <f t="shared" si="31"/>
        <v>4.0873975976344976</v>
      </c>
      <c r="O73" s="143">
        <f t="shared" si="32"/>
        <v>4.6855787745754718</v>
      </c>
      <c r="P73" s="52">
        <f t="shared" si="37"/>
        <v>0.14634768520859334</v>
      </c>
    </row>
    <row r="74" spans="1:16" ht="20.100000000000001" customHeight="1" x14ac:dyDescent="0.25">
      <c r="A74" s="38" t="s">
        <v>176</v>
      </c>
      <c r="B74" s="19">
        <v>10885.269999999997</v>
      </c>
      <c r="C74" s="140">
        <v>18789.250000000004</v>
      </c>
      <c r="D74" s="247">
        <f t="shared" si="33"/>
        <v>2.6848640933801408E-2</v>
      </c>
      <c r="E74" s="215">
        <f t="shared" si="34"/>
        <v>4.7092425418623615E-2</v>
      </c>
      <c r="F74" s="52">
        <f t="shared" si="29"/>
        <v>0.72611703706017483</v>
      </c>
      <c r="H74" s="19">
        <v>2517.0419999999995</v>
      </c>
      <c r="I74" s="140">
        <v>4154.4620000000004</v>
      </c>
      <c r="J74" s="214">
        <f t="shared" si="35"/>
        <v>1.7184486620492573E-2</v>
      </c>
      <c r="K74" s="215">
        <f t="shared" si="36"/>
        <v>2.6584367614083892E-2</v>
      </c>
      <c r="L74" s="52">
        <f t="shared" si="30"/>
        <v>0.65053344362152132</v>
      </c>
      <c r="N74" s="40">
        <f t="shared" si="31"/>
        <v>2.3123376820235055</v>
      </c>
      <c r="O74" s="143">
        <f t="shared" si="32"/>
        <v>2.2110845297177906</v>
      </c>
      <c r="P74" s="52">
        <f t="shared" si="37"/>
        <v>-4.3788220506405129E-2</v>
      </c>
    </row>
    <row r="75" spans="1:16" ht="20.100000000000001" customHeight="1" x14ac:dyDescent="0.25">
      <c r="A75" s="38" t="s">
        <v>173</v>
      </c>
      <c r="B75" s="19">
        <v>10137.700000000001</v>
      </c>
      <c r="C75" s="140">
        <v>8626.7799999999988</v>
      </c>
      <c r="D75" s="247">
        <f t="shared" si="33"/>
        <v>2.5004751117298756E-2</v>
      </c>
      <c r="E75" s="215">
        <f t="shared" si="34"/>
        <v>2.1621724856121117E-2</v>
      </c>
      <c r="F75" s="52">
        <f t="shared" si="29"/>
        <v>-0.14903972301409607</v>
      </c>
      <c r="H75" s="19">
        <v>3798.752</v>
      </c>
      <c r="I75" s="140">
        <v>3357.3199999999997</v>
      </c>
      <c r="J75" s="214">
        <f t="shared" si="35"/>
        <v>2.593504713809679E-2</v>
      </c>
      <c r="K75" s="215">
        <f t="shared" si="36"/>
        <v>2.148346261877377E-2</v>
      </c>
      <c r="L75" s="52">
        <f t="shared" si="30"/>
        <v>-0.11620447978704591</v>
      </c>
      <c r="N75" s="40">
        <f t="shared" si="31"/>
        <v>3.7471536936385963</v>
      </c>
      <c r="O75" s="143">
        <f t="shared" si="32"/>
        <v>3.8917417622797847</v>
      </c>
      <c r="P75" s="52">
        <f t="shared" si="37"/>
        <v>3.8586105738510339E-2</v>
      </c>
    </row>
    <row r="76" spans="1:16" ht="20.100000000000001" customHeight="1" x14ac:dyDescent="0.25">
      <c r="A76" s="38" t="s">
        <v>180</v>
      </c>
      <c r="B76" s="19">
        <v>10411.200000000001</v>
      </c>
      <c r="C76" s="140">
        <v>5850.25</v>
      </c>
      <c r="D76" s="247">
        <f t="shared" si="33"/>
        <v>2.5679341944664057E-2</v>
      </c>
      <c r="E76" s="215">
        <f t="shared" si="34"/>
        <v>1.4662770563237105E-2</v>
      </c>
      <c r="F76" s="52">
        <f t="shared" ref="F76:F81" si="38">(C76-B76)/B76</f>
        <v>-0.43808110496388508</v>
      </c>
      <c r="H76" s="19">
        <v>4742.0099999999984</v>
      </c>
      <c r="I76" s="140">
        <v>3023.8969999999995</v>
      </c>
      <c r="J76" s="214">
        <f t="shared" si="35"/>
        <v>3.2374909675421379E-2</v>
      </c>
      <c r="K76" s="215">
        <f t="shared" si="36"/>
        <v>1.9349891628597255E-2</v>
      </c>
      <c r="L76" s="52">
        <f t="shared" si="30"/>
        <v>-0.3623174560998394</v>
      </c>
      <c r="N76" s="40">
        <f t="shared" si="31"/>
        <v>4.5547199170124468</v>
      </c>
      <c r="O76" s="143">
        <f t="shared" si="32"/>
        <v>5.1688338105209173</v>
      </c>
      <c r="P76" s="52">
        <f t="shared" ref="P76:P81" si="39">(O76-N76)/N76</f>
        <v>0.13483022111078191</v>
      </c>
    </row>
    <row r="77" spans="1:16" ht="20.100000000000001" customHeight="1" x14ac:dyDescent="0.25">
      <c r="A77" s="38" t="s">
        <v>174</v>
      </c>
      <c r="B77" s="19">
        <v>531.06000000000017</v>
      </c>
      <c r="C77" s="140">
        <v>1450.5400000000006</v>
      </c>
      <c r="D77" s="247">
        <f t="shared" si="33"/>
        <v>1.3098654653770263E-3</v>
      </c>
      <c r="E77" s="215">
        <f t="shared" si="34"/>
        <v>3.6355600551767802E-3</v>
      </c>
      <c r="F77" s="52">
        <f t="shared" si="38"/>
        <v>1.7314051142997029</v>
      </c>
      <c r="H77" s="19">
        <v>959.00999999999976</v>
      </c>
      <c r="I77" s="140">
        <v>2733.6190000000006</v>
      </c>
      <c r="J77" s="214">
        <f t="shared" si="35"/>
        <v>6.5474054520816829E-3</v>
      </c>
      <c r="K77" s="215">
        <f t="shared" si="36"/>
        <v>1.7492405132805259E-2</v>
      </c>
      <c r="L77" s="52">
        <f t="shared" si="30"/>
        <v>1.8504593278485117</v>
      </c>
      <c r="N77" s="40">
        <f t="shared" si="31"/>
        <v>18.058411478928925</v>
      </c>
      <c r="O77" s="143">
        <f t="shared" si="32"/>
        <v>18.845526493581698</v>
      </c>
      <c r="P77" s="52">
        <f t="shared" si="39"/>
        <v>4.3587167983806421E-2</v>
      </c>
    </row>
    <row r="78" spans="1:16" ht="20.100000000000001" customHeight="1" x14ac:dyDescent="0.25">
      <c r="A78" s="38" t="s">
        <v>179</v>
      </c>
      <c r="B78" s="19">
        <v>7276.920000000001</v>
      </c>
      <c r="C78" s="140">
        <v>6845.4599999999982</v>
      </c>
      <c r="D78" s="247">
        <f t="shared" si="33"/>
        <v>1.7948605058395264E-2</v>
      </c>
      <c r="E78" s="215">
        <f t="shared" si="34"/>
        <v>1.7157114547210299E-2</v>
      </c>
      <c r="F78" s="52">
        <f t="shared" si="38"/>
        <v>-5.929156841081154E-2</v>
      </c>
      <c r="H78" s="19">
        <v>2206.8159999999998</v>
      </c>
      <c r="I78" s="140">
        <v>2451.9310000000009</v>
      </c>
      <c r="J78" s="214">
        <f t="shared" si="35"/>
        <v>1.5066494729086341E-2</v>
      </c>
      <c r="K78" s="215">
        <f t="shared" si="36"/>
        <v>1.5689885975216127E-2</v>
      </c>
      <c r="L78" s="52">
        <f t="shared" si="30"/>
        <v>0.11107178849528061</v>
      </c>
      <c r="N78" s="40">
        <f t="shared" si="31"/>
        <v>3.032623692441307</v>
      </c>
      <c r="O78" s="143">
        <f t="shared" si="32"/>
        <v>3.5818352601578294</v>
      </c>
      <c r="P78" s="52">
        <f t="shared" si="39"/>
        <v>0.18110112675219486</v>
      </c>
    </row>
    <row r="79" spans="1:16" ht="20.100000000000001" customHeight="1" x14ac:dyDescent="0.25">
      <c r="A79" s="38" t="s">
        <v>202</v>
      </c>
      <c r="B79" s="19">
        <v>4727.62</v>
      </c>
      <c r="C79" s="140">
        <v>7258.8899999999994</v>
      </c>
      <c r="D79" s="247">
        <f t="shared" si="33"/>
        <v>1.1660727924200157E-2</v>
      </c>
      <c r="E79" s="215">
        <f t="shared" si="34"/>
        <v>1.8193314578654959E-2</v>
      </c>
      <c r="F79" s="52">
        <f t="shared" si="38"/>
        <v>0.5354216286418958</v>
      </c>
      <c r="H79" s="19">
        <v>1289.491</v>
      </c>
      <c r="I79" s="140">
        <v>1903.0309999999999</v>
      </c>
      <c r="J79" s="214">
        <f t="shared" si="35"/>
        <v>8.8036833857939572E-3</v>
      </c>
      <c r="K79" s="215">
        <f t="shared" si="36"/>
        <v>1.2177479463044235E-2</v>
      </c>
      <c r="L79" s="52">
        <f t="shared" si="30"/>
        <v>0.47580014129606174</v>
      </c>
      <c r="N79" s="40">
        <f t="shared" si="31"/>
        <v>2.7275690516581279</v>
      </c>
      <c r="O79" s="143">
        <f t="shared" si="32"/>
        <v>2.6216556525860013</v>
      </c>
      <c r="P79" s="52">
        <f t="shared" si="39"/>
        <v>-3.8830693949889312E-2</v>
      </c>
    </row>
    <row r="80" spans="1:16" ht="20.100000000000001" customHeight="1" x14ac:dyDescent="0.25">
      <c r="A80" s="38" t="s">
        <v>197</v>
      </c>
      <c r="B80" s="19">
        <v>2735.6700000000005</v>
      </c>
      <c r="C80" s="140">
        <v>2091.3300000000004</v>
      </c>
      <c r="D80" s="247">
        <f t="shared" si="33"/>
        <v>6.7475608361917102E-3</v>
      </c>
      <c r="E80" s="215">
        <f t="shared" si="34"/>
        <v>5.2416036856569653E-3</v>
      </c>
      <c r="F80" s="52">
        <f t="shared" si="38"/>
        <v>-0.23553279452565551</v>
      </c>
      <c r="H80" s="19">
        <v>1948.5349999999999</v>
      </c>
      <c r="I80" s="140">
        <v>1507.8860000000002</v>
      </c>
      <c r="J80" s="214">
        <f t="shared" si="35"/>
        <v>1.3303144578859432E-2</v>
      </c>
      <c r="K80" s="215">
        <f t="shared" si="36"/>
        <v>9.6489499107539085E-3</v>
      </c>
      <c r="L80" s="52">
        <f t="shared" si="30"/>
        <v>-0.22614374388964001</v>
      </c>
      <c r="N80" s="40">
        <f t="shared" si="31"/>
        <v>7.1226975475843188</v>
      </c>
      <c r="O80" s="143">
        <f t="shared" si="32"/>
        <v>7.2101772556220203</v>
      </c>
      <c r="P80" s="52">
        <f t="shared" si="39"/>
        <v>1.2281822645602916E-2</v>
      </c>
    </row>
    <row r="81" spans="1:16" ht="20.100000000000001" customHeight="1" x14ac:dyDescent="0.25">
      <c r="A81" s="38" t="s">
        <v>194</v>
      </c>
      <c r="B81" s="19">
        <v>2082.0800000000013</v>
      </c>
      <c r="C81" s="140">
        <v>2680.71</v>
      </c>
      <c r="D81" s="247">
        <f t="shared" si="33"/>
        <v>5.1354737471325275E-3</v>
      </c>
      <c r="E81" s="215">
        <f t="shared" si="34"/>
        <v>6.7187958936071688E-3</v>
      </c>
      <c r="F81" s="52">
        <f t="shared" si="38"/>
        <v>0.28751536924613769</v>
      </c>
      <c r="H81" s="19">
        <v>879.45499999999981</v>
      </c>
      <c r="I81" s="140">
        <v>1270.0549999999996</v>
      </c>
      <c r="J81" s="214">
        <f t="shared" si="35"/>
        <v>6.0042632108742314E-3</v>
      </c>
      <c r="K81" s="215">
        <f t="shared" si="36"/>
        <v>8.127071329598225E-3</v>
      </c>
      <c r="L81" s="52">
        <f t="shared" si="30"/>
        <v>0.44413869953550766</v>
      </c>
      <c r="N81" s="40">
        <f t="shared" si="31"/>
        <v>4.2239251133481872</v>
      </c>
      <c r="O81" s="143">
        <f t="shared" si="32"/>
        <v>4.7377560422425384</v>
      </c>
      <c r="P81" s="52">
        <f t="shared" si="39"/>
        <v>0.12164773643135256</v>
      </c>
    </row>
    <row r="82" spans="1:16" ht="20.100000000000001" customHeight="1" x14ac:dyDescent="0.25">
      <c r="A82" s="38" t="s">
        <v>203</v>
      </c>
      <c r="B82" s="19">
        <v>5275.75</v>
      </c>
      <c r="C82" s="140">
        <v>5059.68</v>
      </c>
      <c r="D82" s="247">
        <f t="shared" si="33"/>
        <v>1.3012696736645285E-2</v>
      </c>
      <c r="E82" s="215">
        <f t="shared" si="34"/>
        <v>1.2681325919986244E-2</v>
      </c>
      <c r="F82" s="52">
        <f t="shared" ref="F82:F93" si="40">(C82-B82)/B82</f>
        <v>-4.0955314410273364E-2</v>
      </c>
      <c r="H82" s="19">
        <v>1113.4280000000001</v>
      </c>
      <c r="I82" s="140">
        <v>1060.1099999999999</v>
      </c>
      <c r="J82" s="214">
        <f t="shared" si="35"/>
        <v>7.6016564558246593E-3</v>
      </c>
      <c r="K82" s="215">
        <f t="shared" si="36"/>
        <v>6.7836350293651662E-3</v>
      </c>
      <c r="L82" s="52">
        <f t="shared" si="30"/>
        <v>-4.7886347388425843E-2</v>
      </c>
      <c r="N82" s="40">
        <f t="shared" si="31"/>
        <v>2.1104639150831637</v>
      </c>
      <c r="O82" s="143">
        <f t="shared" si="32"/>
        <v>2.0952115548809407</v>
      </c>
      <c r="P82" s="52">
        <f t="shared" ref="P82:P87" si="41">(O82-N82)/N82</f>
        <v>-7.2270177628798527E-3</v>
      </c>
    </row>
    <row r="83" spans="1:16" ht="20.100000000000001" customHeight="1" x14ac:dyDescent="0.25">
      <c r="A83" s="38" t="s">
        <v>200</v>
      </c>
      <c r="B83" s="19">
        <v>1677.1300000000003</v>
      </c>
      <c r="C83" s="140">
        <v>2037.3300000000004</v>
      </c>
      <c r="D83" s="247">
        <f t="shared" si="33"/>
        <v>4.1366600157190748E-3</v>
      </c>
      <c r="E83" s="215">
        <f t="shared" si="34"/>
        <v>5.106260818187232E-3</v>
      </c>
      <c r="F83" s="52">
        <f t="shared" si="40"/>
        <v>0.21477166349656854</v>
      </c>
      <c r="H83" s="19">
        <v>560.33699999999999</v>
      </c>
      <c r="I83" s="140">
        <v>701.13299999999992</v>
      </c>
      <c r="J83" s="214">
        <f t="shared" si="35"/>
        <v>3.8255633713966432E-3</v>
      </c>
      <c r="K83" s="215">
        <f t="shared" si="36"/>
        <v>4.4865442067746619E-3</v>
      </c>
      <c r="L83" s="52">
        <f t="shared" si="30"/>
        <v>0.25127021774396469</v>
      </c>
      <c r="N83" s="40">
        <f t="shared" si="31"/>
        <v>3.3410469075146225</v>
      </c>
      <c r="O83" s="143">
        <f t="shared" si="32"/>
        <v>3.4414306960580747</v>
      </c>
      <c r="P83" s="52">
        <f t="shared" si="41"/>
        <v>3.0045608853222262E-2</v>
      </c>
    </row>
    <row r="84" spans="1:16" ht="20.100000000000001" customHeight="1" x14ac:dyDescent="0.25">
      <c r="A84" s="38" t="s">
        <v>215</v>
      </c>
      <c r="B84" s="19">
        <v>1583.4</v>
      </c>
      <c r="C84" s="140">
        <v>2139.81</v>
      </c>
      <c r="D84" s="247">
        <f t="shared" si="33"/>
        <v>3.9054739160885458E-3</v>
      </c>
      <c r="E84" s="215">
        <f t="shared" si="34"/>
        <v>5.3631115044520125E-3</v>
      </c>
      <c r="F84" s="52">
        <f t="shared" si="40"/>
        <v>0.35140204622963234</v>
      </c>
      <c r="H84" s="19">
        <v>440.80600000000004</v>
      </c>
      <c r="I84" s="140">
        <v>672.65899999999999</v>
      </c>
      <c r="J84" s="214">
        <f t="shared" si="35"/>
        <v>3.0094947995436116E-3</v>
      </c>
      <c r="K84" s="215">
        <f t="shared" si="36"/>
        <v>4.3043393187666788E-3</v>
      </c>
      <c r="L84" s="52">
        <f t="shared" si="30"/>
        <v>0.52597514552887192</v>
      </c>
      <c r="N84" s="40">
        <f t="shared" si="31"/>
        <v>2.7839206770241254</v>
      </c>
      <c r="O84" s="143">
        <f t="shared" si="32"/>
        <v>3.143545454970301</v>
      </c>
      <c r="P84" s="52">
        <f t="shared" si="41"/>
        <v>0.12917924742403109</v>
      </c>
    </row>
    <row r="85" spans="1:16" ht="20.100000000000001" customHeight="1" x14ac:dyDescent="0.25">
      <c r="A85" s="38" t="s">
        <v>204</v>
      </c>
      <c r="B85" s="19">
        <v>429.66999999999996</v>
      </c>
      <c r="C85" s="140">
        <v>555.78999999999985</v>
      </c>
      <c r="D85" s="247">
        <f t="shared" si="33"/>
        <v>1.0597858895577651E-3</v>
      </c>
      <c r="E85" s="215">
        <f t="shared" si="34"/>
        <v>1.3930039316852353E-3</v>
      </c>
      <c r="F85" s="52">
        <f t="shared" si="40"/>
        <v>0.29352759094188541</v>
      </c>
      <c r="H85" s="19">
        <v>489.25000000000006</v>
      </c>
      <c r="I85" s="140">
        <v>545.52500000000009</v>
      </c>
      <c r="J85" s="214">
        <f t="shared" si="35"/>
        <v>3.3402343223021286E-3</v>
      </c>
      <c r="K85" s="215">
        <f t="shared" si="36"/>
        <v>3.4908099153808884E-3</v>
      </c>
      <c r="L85" s="52">
        <f t="shared" si="30"/>
        <v>0.11502299437915182</v>
      </c>
      <c r="N85" s="40">
        <f t="shared" si="31"/>
        <v>11.386645565201203</v>
      </c>
      <c r="O85" s="143">
        <f t="shared" si="32"/>
        <v>9.8153079400493031</v>
      </c>
      <c r="P85" s="52">
        <f t="shared" si="41"/>
        <v>-0.13799829073050929</v>
      </c>
    </row>
    <row r="86" spans="1:16" ht="20.100000000000001" customHeight="1" x14ac:dyDescent="0.25">
      <c r="A86" s="38" t="s">
        <v>181</v>
      </c>
      <c r="B86" s="19">
        <v>2095.63</v>
      </c>
      <c r="C86" s="140">
        <v>1695.5899999999992</v>
      </c>
      <c r="D86" s="247">
        <f t="shared" si="33"/>
        <v>5.1688949745943152E-3</v>
      </c>
      <c r="E86" s="215">
        <f t="shared" si="34"/>
        <v>4.2497409750556284E-3</v>
      </c>
      <c r="F86" s="52">
        <f t="shared" si="40"/>
        <v>-0.19089247624819308</v>
      </c>
      <c r="H86" s="19">
        <v>586.63900000000001</v>
      </c>
      <c r="I86" s="140">
        <v>524.28699999999992</v>
      </c>
      <c r="J86" s="214">
        <f t="shared" si="35"/>
        <v>4.0051338223832363E-3</v>
      </c>
      <c r="K86" s="215">
        <f t="shared" si="36"/>
        <v>3.3549081308928081E-3</v>
      </c>
      <c r="L86" s="52">
        <f t="shared" si="30"/>
        <v>-0.10628683057212372</v>
      </c>
      <c r="N86" s="40">
        <f t="shared" si="31"/>
        <v>2.7993443499090964</v>
      </c>
      <c r="O86" s="143">
        <f t="shared" si="32"/>
        <v>3.0920623499784745</v>
      </c>
      <c r="P86" s="52">
        <f t="shared" si="41"/>
        <v>0.10456662828168445</v>
      </c>
    </row>
    <row r="87" spans="1:16" ht="20.100000000000001" customHeight="1" x14ac:dyDescent="0.25">
      <c r="A87" s="38" t="s">
        <v>193</v>
      </c>
      <c r="B87" s="19">
        <v>1323.2299999999991</v>
      </c>
      <c r="C87" s="140">
        <v>1333.03</v>
      </c>
      <c r="D87" s="247">
        <f t="shared" si="33"/>
        <v>3.2637616837096393E-3</v>
      </c>
      <c r="E87" s="215">
        <f t="shared" si="34"/>
        <v>3.341038937466255E-3</v>
      </c>
      <c r="F87" s="52">
        <f t="shared" si="40"/>
        <v>7.4061198733408936E-3</v>
      </c>
      <c r="H87" s="19">
        <v>510.58199999999999</v>
      </c>
      <c r="I87" s="140">
        <v>513.78499999999985</v>
      </c>
      <c r="J87" s="214">
        <f t="shared" si="35"/>
        <v>3.4858733178327341E-3</v>
      </c>
      <c r="K87" s="215">
        <f t="shared" si="36"/>
        <v>3.2877059206708561E-3</v>
      </c>
      <c r="L87" s="52">
        <f t="shared" si="30"/>
        <v>6.273233290636687E-3</v>
      </c>
      <c r="N87" s="40">
        <f t="shared" si="31"/>
        <v>3.858603568540619</v>
      </c>
      <c r="O87" s="143">
        <f t="shared" si="32"/>
        <v>3.8542643451385179</v>
      </c>
      <c r="P87" s="52">
        <f t="shared" si="41"/>
        <v>-1.1245579715623111E-3</v>
      </c>
    </row>
    <row r="88" spans="1:16" ht="20.100000000000001" customHeight="1" x14ac:dyDescent="0.25">
      <c r="A88" s="38" t="s">
        <v>205</v>
      </c>
      <c r="B88" s="19">
        <v>1149.3600000000001</v>
      </c>
      <c r="C88" s="140">
        <v>1117.9900000000005</v>
      </c>
      <c r="D88" s="247">
        <f t="shared" si="33"/>
        <v>2.8349093723604468E-3</v>
      </c>
      <c r="E88" s="215">
        <f t="shared" si="34"/>
        <v>2.8020735630090096E-3</v>
      </c>
      <c r="F88" s="52">
        <f t="shared" si="40"/>
        <v>-2.7293450267974924E-2</v>
      </c>
      <c r="H88" s="19">
        <v>496.33999999999986</v>
      </c>
      <c r="I88" s="140">
        <v>503.49799999999999</v>
      </c>
      <c r="J88" s="214">
        <f t="shared" si="35"/>
        <v>3.3886395575502049E-3</v>
      </c>
      <c r="K88" s="215">
        <f t="shared" si="36"/>
        <v>3.221879493651888E-3</v>
      </c>
      <c r="L88" s="52">
        <f t="shared" si="30"/>
        <v>1.4421565862110915E-2</v>
      </c>
      <c r="N88" s="40">
        <f t="shared" ref="N88:N93" si="42">(H88/B88)*10</f>
        <v>4.3184032853066041</v>
      </c>
      <c r="O88" s="143">
        <f t="shared" ref="O88:O93" si="43">(I88/C88)*10</f>
        <v>4.5036002110931204</v>
      </c>
      <c r="P88" s="52">
        <f t="shared" ref="P88:P93" si="44">(O88-N88)/N88</f>
        <v>4.2885509655073213E-2</v>
      </c>
    </row>
    <row r="89" spans="1:16" ht="20.100000000000001" customHeight="1" x14ac:dyDescent="0.25">
      <c r="A89" s="38" t="s">
        <v>214</v>
      </c>
      <c r="B89" s="19">
        <v>478.18</v>
      </c>
      <c r="C89" s="140">
        <v>389.58</v>
      </c>
      <c r="D89" s="247">
        <f t="shared" si="33"/>
        <v>1.1794363503822285E-3</v>
      </c>
      <c r="E89" s="215">
        <f t="shared" si="34"/>
        <v>9.7642359831219365E-4</v>
      </c>
      <c r="F89" s="52">
        <f t="shared" si="40"/>
        <v>-0.18528587561169438</v>
      </c>
      <c r="H89" s="19">
        <v>356.47199999999998</v>
      </c>
      <c r="I89" s="140">
        <v>416.89600000000002</v>
      </c>
      <c r="J89" s="214">
        <f t="shared" si="35"/>
        <v>2.4337251085123847E-3</v>
      </c>
      <c r="K89" s="215">
        <f t="shared" si="36"/>
        <v>2.6677140194906386E-3</v>
      </c>
      <c r="L89" s="52">
        <f t="shared" si="30"/>
        <v>0.16950559931775858</v>
      </c>
      <c r="N89" s="40">
        <f t="shared" si="42"/>
        <v>7.4547659877033743</v>
      </c>
      <c r="O89" s="143">
        <f t="shared" si="43"/>
        <v>10.701165357564557</v>
      </c>
      <c r="P89" s="52">
        <f t="shared" si="44"/>
        <v>0.43547971528765811</v>
      </c>
    </row>
    <row r="90" spans="1:16" ht="20.100000000000001" customHeight="1" x14ac:dyDescent="0.25">
      <c r="A90" s="38" t="s">
        <v>195</v>
      </c>
      <c r="B90" s="19">
        <v>919.9899999999999</v>
      </c>
      <c r="C90" s="140">
        <v>875.31</v>
      </c>
      <c r="D90" s="247">
        <f t="shared" si="33"/>
        <v>2.2691656865367568E-3</v>
      </c>
      <c r="E90" s="215">
        <f t="shared" si="34"/>
        <v>2.1938326912024392E-3</v>
      </c>
      <c r="F90" s="52">
        <f t="shared" si="40"/>
        <v>-4.856574527983995E-2</v>
      </c>
      <c r="H90" s="19">
        <v>392.34000000000003</v>
      </c>
      <c r="I90" s="140">
        <v>377.95100000000014</v>
      </c>
      <c r="J90" s="214">
        <f t="shared" si="35"/>
        <v>2.6786050771834789E-3</v>
      </c>
      <c r="K90" s="215">
        <f t="shared" si="36"/>
        <v>2.4185052900015992E-3</v>
      </c>
      <c r="L90" s="52">
        <f t="shared" si="30"/>
        <v>-3.6674822857725178E-2</v>
      </c>
      <c r="N90" s="40">
        <f t="shared" si="42"/>
        <v>4.2646115718649122</v>
      </c>
      <c r="O90" s="143">
        <f t="shared" si="43"/>
        <v>4.3179102260913291</v>
      </c>
      <c r="P90" s="52">
        <f t="shared" si="44"/>
        <v>1.2497891854453092E-2</v>
      </c>
    </row>
    <row r="91" spans="1:16" ht="20.100000000000001" customHeight="1" x14ac:dyDescent="0.25">
      <c r="A91" s="38" t="s">
        <v>201</v>
      </c>
      <c r="B91" s="19">
        <v>1501.73</v>
      </c>
      <c r="C91" s="140">
        <v>1892.5300000000002</v>
      </c>
      <c r="D91" s="247">
        <f t="shared" si="33"/>
        <v>3.7040339421546367E-3</v>
      </c>
      <c r="E91" s="215">
        <f t="shared" si="34"/>
        <v>4.7433414254165413E-3</v>
      </c>
      <c r="F91" s="52">
        <f t="shared" si="40"/>
        <v>0.26023319771197229</v>
      </c>
      <c r="H91" s="19">
        <v>297.68700000000001</v>
      </c>
      <c r="I91" s="140">
        <v>366.93400000000003</v>
      </c>
      <c r="J91" s="214">
        <f t="shared" si="35"/>
        <v>2.0323849457397113E-3</v>
      </c>
      <c r="K91" s="215">
        <f t="shared" si="36"/>
        <v>2.3480075990841313E-3</v>
      </c>
      <c r="L91" s="52">
        <f t="shared" si="30"/>
        <v>0.2326168089301851</v>
      </c>
      <c r="N91" s="40">
        <f t="shared" si="42"/>
        <v>1.9822937545364347</v>
      </c>
      <c r="O91" s="143">
        <f t="shared" si="43"/>
        <v>1.9388543378440501</v>
      </c>
      <c r="P91" s="52">
        <f t="shared" si="44"/>
        <v>-2.1913713138113095E-2</v>
      </c>
    </row>
    <row r="92" spans="1:16" ht="20.100000000000001" customHeight="1" x14ac:dyDescent="0.25">
      <c r="A92" s="38" t="s">
        <v>199</v>
      </c>
      <c r="B92" s="19">
        <v>372.58000000000004</v>
      </c>
      <c r="C92" s="140">
        <v>1368.24</v>
      </c>
      <c r="D92" s="247">
        <f t="shared" si="33"/>
        <v>9.1897276219292054E-4</v>
      </c>
      <c r="E92" s="215">
        <f t="shared" si="34"/>
        <v>3.4292874997553157E-3</v>
      </c>
      <c r="F92" s="52">
        <f t="shared" si="40"/>
        <v>2.6723388265607384</v>
      </c>
      <c r="H92" s="19">
        <v>125.021</v>
      </c>
      <c r="I92" s="140">
        <v>352.45300000000003</v>
      </c>
      <c r="J92" s="214">
        <f t="shared" si="35"/>
        <v>8.5355019971085203E-4</v>
      </c>
      <c r="K92" s="215">
        <f t="shared" si="36"/>
        <v>2.2553438011195456E-3</v>
      </c>
      <c r="L92" s="52">
        <f t="shared" si="30"/>
        <v>1.8191503827357005</v>
      </c>
      <c r="N92" s="40">
        <f t="shared" si="42"/>
        <v>3.3555478018143754</v>
      </c>
      <c r="O92" s="143">
        <f t="shared" si="43"/>
        <v>2.5759588961000994</v>
      </c>
      <c r="P92" s="52">
        <f t="shared" si="44"/>
        <v>-0.2323283564289399</v>
      </c>
    </row>
    <row r="93" spans="1:16" ht="20.100000000000001" customHeight="1" x14ac:dyDescent="0.25">
      <c r="A93" s="38" t="s">
        <v>198</v>
      </c>
      <c r="B93" s="19">
        <v>203.69000000000003</v>
      </c>
      <c r="C93" s="140">
        <v>571.21000000000015</v>
      </c>
      <c r="D93" s="247">
        <f t="shared" si="33"/>
        <v>5.0240367687765311E-4</v>
      </c>
      <c r="E93" s="215">
        <f t="shared" si="34"/>
        <v>1.4316518393960376E-3</v>
      </c>
      <c r="F93" s="52">
        <f t="shared" si="40"/>
        <v>1.8043104717953755</v>
      </c>
      <c r="H93" s="19">
        <v>86.781999999999996</v>
      </c>
      <c r="I93" s="140">
        <v>347.97699999999998</v>
      </c>
      <c r="J93" s="214">
        <f t="shared" si="35"/>
        <v>5.9248281033832039E-4</v>
      </c>
      <c r="K93" s="215">
        <f t="shared" si="36"/>
        <v>2.2267019145309473E-3</v>
      </c>
      <c r="L93" s="52">
        <f t="shared" si="30"/>
        <v>3.0097831347514461</v>
      </c>
      <c r="N93" s="40">
        <f t="shared" si="42"/>
        <v>4.2604938877706306</v>
      </c>
      <c r="O93" s="143">
        <f t="shared" si="43"/>
        <v>6.0919276623308392</v>
      </c>
      <c r="P93" s="52">
        <f t="shared" si="44"/>
        <v>0.42986419481017835</v>
      </c>
    </row>
    <row r="94" spans="1:16" ht="20.100000000000001" customHeight="1" x14ac:dyDescent="0.25">
      <c r="A94" s="38" t="s">
        <v>217</v>
      </c>
      <c r="B94" s="19">
        <v>291.1699999999999</v>
      </c>
      <c r="C94" s="140">
        <v>514.51999999999987</v>
      </c>
      <c r="D94" s="247">
        <f t="shared" si="33"/>
        <v>7.1817408118447735E-4</v>
      </c>
      <c r="E94" s="215">
        <f t="shared" si="34"/>
        <v>1.2895668920467934E-3</v>
      </c>
      <c r="F94" s="52">
        <f t="shared" ref="F94" si="45">(C94-B94)/B94</f>
        <v>0.76707765223065583</v>
      </c>
      <c r="H94" s="19">
        <v>199.22299999999998</v>
      </c>
      <c r="I94" s="140">
        <v>338.048</v>
      </c>
      <c r="J94" s="214">
        <f t="shared" si="35"/>
        <v>1.360146146943274E-3</v>
      </c>
      <c r="K94" s="215">
        <f t="shared" si="36"/>
        <v>2.1631663265197346E-3</v>
      </c>
      <c r="L94" s="52">
        <f t="shared" si="30"/>
        <v>0.69683219307007738</v>
      </c>
      <c r="N94" s="40">
        <f t="shared" si="31"/>
        <v>6.8421540680702009</v>
      </c>
      <c r="O94" s="143">
        <f t="shared" si="32"/>
        <v>6.5701624815361903</v>
      </c>
      <c r="P94" s="52">
        <f t="shared" ref="P94" si="46">(O94-N94)/N94</f>
        <v>-3.9752332939022021E-2</v>
      </c>
    </row>
    <row r="95" spans="1:16" ht="20.100000000000001" customHeight="1" thickBot="1" x14ac:dyDescent="0.3">
      <c r="A95" s="8" t="s">
        <v>17</v>
      </c>
      <c r="B95" s="19">
        <f>B96-SUM(B68:B94)</f>
        <v>7344.2000000002445</v>
      </c>
      <c r="C95" s="140">
        <f>C96-SUM(C68:C94)</f>
        <v>7030.1599999999744</v>
      </c>
      <c r="D95" s="247">
        <f t="shared" si="33"/>
        <v>1.8114551935416476E-2</v>
      </c>
      <c r="E95" s="215">
        <f t="shared" si="34"/>
        <v>1.7620037280944675E-2</v>
      </c>
      <c r="F95" s="52">
        <f>(C95-B95)/B95</f>
        <v>-4.2760273413068768E-2</v>
      </c>
      <c r="H95" s="196">
        <f>H96-SUM(H68:H94)</f>
        <v>2555.04899999997</v>
      </c>
      <c r="I95" s="119">
        <f>I96-SUM(I68:I94)</f>
        <v>2925.2539999999281</v>
      </c>
      <c r="J95" s="214">
        <f t="shared" si="35"/>
        <v>1.7443970086793315E-2</v>
      </c>
      <c r="K95" s="215">
        <f t="shared" si="36"/>
        <v>1.8718675896076901E-2</v>
      </c>
      <c r="L95" s="52">
        <f t="shared" si="30"/>
        <v>0.14489154611123406</v>
      </c>
      <c r="N95" s="40">
        <f t="shared" si="31"/>
        <v>3.4790024781458633</v>
      </c>
      <c r="O95" s="143">
        <f t="shared" si="32"/>
        <v>4.1610062928865608</v>
      </c>
      <c r="P95" s="52">
        <f>(O95-N95)/N95</f>
        <v>0.19603429978129014</v>
      </c>
    </row>
    <row r="96" spans="1:16" ht="26.25" customHeight="1" thickBot="1" x14ac:dyDescent="0.3">
      <c r="A96" s="12" t="s">
        <v>18</v>
      </c>
      <c r="B96" s="17">
        <v>405430.95000000019</v>
      </c>
      <c r="C96" s="145">
        <v>398986.67000000022</v>
      </c>
      <c r="D96" s="243">
        <f>SUM(D68:D95)</f>
        <v>0.99999999999999989</v>
      </c>
      <c r="E96" s="244">
        <f>SUM(E68:E95)</f>
        <v>0.99999999999999933</v>
      </c>
      <c r="F96" s="57">
        <f>(C96-B96)/B96</f>
        <v>-1.5894889129702522E-2</v>
      </c>
      <c r="G96" s="1"/>
      <c r="H96" s="17">
        <v>146471.76</v>
      </c>
      <c r="I96" s="145">
        <v>156274.62199999994</v>
      </c>
      <c r="J96" s="255">
        <f t="shared" si="35"/>
        <v>1</v>
      </c>
      <c r="K96" s="244">
        <f t="shared" si="36"/>
        <v>1</v>
      </c>
      <c r="L96" s="57">
        <f t="shared" si="30"/>
        <v>6.6926634868045107E-2</v>
      </c>
      <c r="M96" s="1"/>
      <c r="N96" s="37">
        <f t="shared" si="31"/>
        <v>3.612742441098785</v>
      </c>
      <c r="O96" s="150">
        <f t="shared" si="32"/>
        <v>3.9167880470793639</v>
      </c>
      <c r="P96" s="57">
        <f>(O96-N96)/N96</f>
        <v>8.4159225557221301E-2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L5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160</v>
      </c>
      <c r="B7" s="39">
        <v>63438.59</v>
      </c>
      <c r="C7" s="147">
        <v>63325.529999999992</v>
      </c>
      <c r="D7" s="247">
        <f>B7/$B$33</f>
        <v>0.1939224028424569</v>
      </c>
      <c r="E7" s="246">
        <f>C7/$C$33</f>
        <v>0.19470808007017987</v>
      </c>
      <c r="F7" s="52">
        <f>(C7-B7)/B7</f>
        <v>-1.78219597881991E-3</v>
      </c>
      <c r="H7" s="39">
        <v>16899.897000000001</v>
      </c>
      <c r="I7" s="147">
        <v>18633.294999999998</v>
      </c>
      <c r="J7" s="247">
        <f>H7/$H$33</f>
        <v>0.21851778585930734</v>
      </c>
      <c r="K7" s="246">
        <f>I7/$I$33</f>
        <v>0.22482377650739607</v>
      </c>
      <c r="L7" s="52">
        <f t="shared" ref="L7:L33" si="0">(I7-H7)/H7</f>
        <v>0.10256855411603973</v>
      </c>
      <c r="N7" s="27">
        <f t="shared" ref="N7:O33" si="1">(H7/B7)*10</f>
        <v>2.6639773992454749</v>
      </c>
      <c r="O7" s="151">
        <f t="shared" si="1"/>
        <v>2.9424617527875405</v>
      </c>
      <c r="P7" s="61">
        <f>(O7-N7)/N7</f>
        <v>0.10453705561501438</v>
      </c>
    </row>
    <row r="8" spans="1:16" ht="20.100000000000001" customHeight="1" x14ac:dyDescent="0.25">
      <c r="A8" s="8" t="s">
        <v>164</v>
      </c>
      <c r="B8" s="19">
        <v>63328.859999999993</v>
      </c>
      <c r="C8" s="140">
        <v>45782.539999999994</v>
      </c>
      <c r="D8" s="247">
        <f t="shared" ref="D8:D32" si="2">B8/$B$33</f>
        <v>0.19358697443422929</v>
      </c>
      <c r="E8" s="215">
        <f t="shared" ref="E8:E32" si="3">C8/$C$33</f>
        <v>0.14076835147113989</v>
      </c>
      <c r="F8" s="52">
        <f t="shared" ref="F8:F33" si="4">(C8-B8)/B8</f>
        <v>-0.27706672755517786</v>
      </c>
      <c r="H8" s="19">
        <v>12493.869000000001</v>
      </c>
      <c r="I8" s="140">
        <v>9496.2159999999985</v>
      </c>
      <c r="J8" s="247">
        <f t="shared" ref="J8:J32" si="5">H8/$H$33</f>
        <v>0.16154729171995771</v>
      </c>
      <c r="K8" s="215">
        <f t="shared" ref="K8:K32" si="6">I8/$I$33</f>
        <v>0.11457850818386972</v>
      </c>
      <c r="L8" s="52">
        <f t="shared" si="0"/>
        <v>-0.23992992082756767</v>
      </c>
      <c r="N8" s="27">
        <f t="shared" si="1"/>
        <v>1.9728555037940052</v>
      </c>
      <c r="O8" s="152">
        <f t="shared" si="1"/>
        <v>2.0742003392559698</v>
      </c>
      <c r="P8" s="52">
        <f t="shared" ref="P8:P71" si="7">(O8-N8)/N8</f>
        <v>5.1369618944250101E-2</v>
      </c>
    </row>
    <row r="9" spans="1:16" ht="20.100000000000001" customHeight="1" x14ac:dyDescent="0.25">
      <c r="A9" s="8" t="s">
        <v>159</v>
      </c>
      <c r="B9" s="19">
        <v>23836.04</v>
      </c>
      <c r="C9" s="140">
        <v>25967.35</v>
      </c>
      <c r="D9" s="247">
        <f t="shared" si="2"/>
        <v>7.2863254858736876E-2</v>
      </c>
      <c r="E9" s="215">
        <f t="shared" si="3"/>
        <v>7.984225103225169E-2</v>
      </c>
      <c r="F9" s="52">
        <f t="shared" si="4"/>
        <v>8.9415439812988967E-2</v>
      </c>
      <c r="H9" s="19">
        <v>5592.7359999999999</v>
      </c>
      <c r="I9" s="140">
        <v>6331.880000000001</v>
      </c>
      <c r="J9" s="247">
        <f t="shared" si="5"/>
        <v>7.2314777280337209E-2</v>
      </c>
      <c r="K9" s="215">
        <f t="shared" si="6"/>
        <v>7.6398574379445583E-2</v>
      </c>
      <c r="L9" s="52">
        <f t="shared" si="0"/>
        <v>0.13216143225784324</v>
      </c>
      <c r="N9" s="27">
        <f t="shared" si="1"/>
        <v>2.3463360524650905</v>
      </c>
      <c r="O9" s="152">
        <f t="shared" si="1"/>
        <v>2.4384005298961973</v>
      </c>
      <c r="P9" s="52">
        <f t="shared" si="7"/>
        <v>3.9237549682784222E-2</v>
      </c>
    </row>
    <row r="10" spans="1:16" ht="20.100000000000001" customHeight="1" x14ac:dyDescent="0.25">
      <c r="A10" s="8" t="s">
        <v>169</v>
      </c>
      <c r="B10" s="19">
        <v>26753.85</v>
      </c>
      <c r="C10" s="140">
        <v>30340.61</v>
      </c>
      <c r="D10" s="247">
        <f t="shared" si="2"/>
        <v>8.1782569210423275E-2</v>
      </c>
      <c r="E10" s="215">
        <f t="shared" si="3"/>
        <v>9.3288787654175198E-2</v>
      </c>
      <c r="F10" s="52">
        <f t="shared" si="4"/>
        <v>0.13406519061742525</v>
      </c>
      <c r="H10" s="19">
        <v>5574.4360000000006</v>
      </c>
      <c r="I10" s="140">
        <v>6145.6440000000002</v>
      </c>
      <c r="J10" s="247">
        <f t="shared" si="5"/>
        <v>7.2078155987247372E-2</v>
      </c>
      <c r="K10" s="215">
        <f t="shared" si="6"/>
        <v>7.415150638413763E-2</v>
      </c>
      <c r="L10" s="52">
        <f t="shared" si="0"/>
        <v>0.10246920047158126</v>
      </c>
      <c r="N10" s="27">
        <f t="shared" si="1"/>
        <v>2.0836014255892148</v>
      </c>
      <c r="O10" s="152">
        <f t="shared" si="1"/>
        <v>2.025550573966707</v>
      </c>
      <c r="P10" s="52">
        <f t="shared" si="7"/>
        <v>-2.7860823528709083E-2</v>
      </c>
    </row>
    <row r="11" spans="1:16" ht="20.100000000000001" customHeight="1" x14ac:dyDescent="0.25">
      <c r="A11" s="8" t="s">
        <v>162</v>
      </c>
      <c r="B11" s="19">
        <v>29148.880000000001</v>
      </c>
      <c r="C11" s="140">
        <v>24865.84</v>
      </c>
      <c r="D11" s="247">
        <f t="shared" si="2"/>
        <v>8.9103822291233703E-2</v>
      </c>
      <c r="E11" s="215">
        <f t="shared" si="3"/>
        <v>7.6455419571415856E-2</v>
      </c>
      <c r="F11" s="52">
        <f t="shared" si="4"/>
        <v>-0.14693669190720196</v>
      </c>
      <c r="H11" s="19">
        <v>6397.7280000000001</v>
      </c>
      <c r="I11" s="140">
        <v>5649.6050000000014</v>
      </c>
      <c r="J11" s="247">
        <f t="shared" si="5"/>
        <v>8.27234247102272E-2</v>
      </c>
      <c r="K11" s="215">
        <f t="shared" si="6"/>
        <v>6.8166447849136072E-2</v>
      </c>
      <c r="L11" s="52">
        <f t="shared" si="0"/>
        <v>-0.11693573093448154</v>
      </c>
      <c r="N11" s="27">
        <f t="shared" si="1"/>
        <v>2.1948452221834938</v>
      </c>
      <c r="O11" s="152">
        <f t="shared" si="1"/>
        <v>2.2720346467282027</v>
      </c>
      <c r="P11" s="52">
        <f t="shared" si="7"/>
        <v>3.5168504714842119E-2</v>
      </c>
    </row>
    <row r="12" spans="1:16" ht="20.100000000000001" customHeight="1" x14ac:dyDescent="0.25">
      <c r="A12" s="8" t="s">
        <v>163</v>
      </c>
      <c r="B12" s="19">
        <v>15222.159999999998</v>
      </c>
      <c r="C12" s="140">
        <v>15308.47</v>
      </c>
      <c r="D12" s="247">
        <f t="shared" si="2"/>
        <v>4.6531895548944789E-2</v>
      </c>
      <c r="E12" s="215">
        <f t="shared" si="3"/>
        <v>4.7069212093636591E-2</v>
      </c>
      <c r="F12" s="52">
        <f t="shared" si="4"/>
        <v>5.6700231767371594E-3</v>
      </c>
      <c r="H12" s="19">
        <v>4844.2860000000001</v>
      </c>
      <c r="I12" s="140">
        <v>5399.7939999999999</v>
      </c>
      <c r="J12" s="247">
        <f t="shared" si="5"/>
        <v>6.2637224995468338E-2</v>
      </c>
      <c r="K12" s="215">
        <f t="shared" si="6"/>
        <v>6.5152302877294566E-2</v>
      </c>
      <c r="L12" s="52">
        <f t="shared" si="0"/>
        <v>0.11467283310688094</v>
      </c>
      <c r="N12" s="27">
        <f t="shared" si="1"/>
        <v>3.1823906725458153</v>
      </c>
      <c r="O12" s="152">
        <f t="shared" si="1"/>
        <v>3.5273244158299293</v>
      </c>
      <c r="P12" s="52">
        <f t="shared" si="7"/>
        <v>0.10838824606288125</v>
      </c>
    </row>
    <row r="13" spans="1:16" ht="20.100000000000001" customHeight="1" x14ac:dyDescent="0.25">
      <c r="A13" s="8" t="s">
        <v>161</v>
      </c>
      <c r="B13" s="19">
        <v>17042.760000000002</v>
      </c>
      <c r="C13" s="140">
        <v>19229.560000000001</v>
      </c>
      <c r="D13" s="247">
        <f t="shared" si="2"/>
        <v>5.2097200935066673E-2</v>
      </c>
      <c r="E13" s="215">
        <f t="shared" si="3"/>
        <v>5.9125453955053024E-2</v>
      </c>
      <c r="F13" s="52">
        <f t="shared" si="4"/>
        <v>0.12831255031462035</v>
      </c>
      <c r="H13" s="19">
        <v>3984.1200000000008</v>
      </c>
      <c r="I13" s="140">
        <v>5085.7629999999999</v>
      </c>
      <c r="J13" s="247">
        <f t="shared" si="5"/>
        <v>5.1515170831975113E-2</v>
      </c>
      <c r="K13" s="215">
        <f t="shared" si="6"/>
        <v>6.1363298551414786E-2</v>
      </c>
      <c r="L13" s="52">
        <f t="shared" si="0"/>
        <v>0.27650848870013928</v>
      </c>
      <c r="N13" s="27">
        <f t="shared" si="1"/>
        <v>2.3377199467691856</v>
      </c>
      <c r="O13" s="152">
        <f t="shared" si="1"/>
        <v>2.6447630627013825</v>
      </c>
      <c r="P13" s="52">
        <f t="shared" si="7"/>
        <v>0.13134298501261527</v>
      </c>
    </row>
    <row r="14" spans="1:16" ht="20.100000000000001" customHeight="1" x14ac:dyDescent="0.25">
      <c r="A14" s="8" t="s">
        <v>176</v>
      </c>
      <c r="B14" s="19">
        <v>7386.17</v>
      </c>
      <c r="C14" s="140">
        <v>15081.11</v>
      </c>
      <c r="D14" s="247">
        <f t="shared" si="2"/>
        <v>2.2578431112716565E-2</v>
      </c>
      <c r="E14" s="215">
        <f t="shared" si="3"/>
        <v>4.6370144449279636E-2</v>
      </c>
      <c r="F14" s="52">
        <f t="shared" si="4"/>
        <v>1.0418038035950974</v>
      </c>
      <c r="H14" s="19">
        <v>1582.7270000000003</v>
      </c>
      <c r="I14" s="140">
        <v>3341.2960000000003</v>
      </c>
      <c r="J14" s="247">
        <f t="shared" si="5"/>
        <v>2.0464858434329155E-2</v>
      </c>
      <c r="K14" s="215">
        <f t="shared" si="6"/>
        <v>4.0315080352082477E-2</v>
      </c>
      <c r="L14" s="52">
        <f t="shared" si="0"/>
        <v>1.1111006509650745</v>
      </c>
      <c r="N14" s="27">
        <f t="shared" si="1"/>
        <v>2.142825036520958</v>
      </c>
      <c r="O14" s="152">
        <f t="shared" si="1"/>
        <v>2.2155504468835518</v>
      </c>
      <c r="P14" s="52">
        <f t="shared" si="7"/>
        <v>3.393903334295046E-2</v>
      </c>
    </row>
    <row r="15" spans="1:16" ht="20.100000000000001" customHeight="1" x14ac:dyDescent="0.25">
      <c r="A15" s="8" t="s">
        <v>172</v>
      </c>
      <c r="B15" s="19">
        <v>8578.3700000000008</v>
      </c>
      <c r="C15" s="140">
        <v>12470</v>
      </c>
      <c r="D15" s="247">
        <f t="shared" si="2"/>
        <v>2.6222810482888211E-2</v>
      </c>
      <c r="E15" s="215">
        <f t="shared" si="3"/>
        <v>3.8341720289986413E-2</v>
      </c>
      <c r="F15" s="52">
        <f t="shared" si="4"/>
        <v>0.45365611415688517</v>
      </c>
      <c r="H15" s="19">
        <v>1938.258</v>
      </c>
      <c r="I15" s="140">
        <v>2909.3069999999998</v>
      </c>
      <c r="J15" s="247">
        <f t="shared" si="5"/>
        <v>2.5061918814303384E-2</v>
      </c>
      <c r="K15" s="215">
        <f t="shared" si="6"/>
        <v>3.5102830001854365E-2</v>
      </c>
      <c r="L15" s="52">
        <f t="shared" si="0"/>
        <v>0.5009905802013972</v>
      </c>
      <c r="N15" s="27">
        <f t="shared" si="1"/>
        <v>2.2594712049025629</v>
      </c>
      <c r="O15" s="152">
        <f t="shared" si="1"/>
        <v>2.3330449077786684</v>
      </c>
      <c r="P15" s="52">
        <f t="shared" si="7"/>
        <v>3.2562354729932574E-2</v>
      </c>
    </row>
    <row r="16" spans="1:16" ht="20.100000000000001" customHeight="1" x14ac:dyDescent="0.25">
      <c r="A16" s="8" t="s">
        <v>170</v>
      </c>
      <c r="B16" s="19">
        <v>6470.1299999999992</v>
      </c>
      <c r="C16" s="140">
        <v>6691.7800000000007</v>
      </c>
      <c r="D16" s="247">
        <f t="shared" si="2"/>
        <v>1.9778232087173841E-2</v>
      </c>
      <c r="E16" s="215">
        <f t="shared" si="3"/>
        <v>2.0575329350611491E-2</v>
      </c>
      <c r="F16" s="52">
        <f t="shared" si="4"/>
        <v>3.4257426048626763E-2</v>
      </c>
      <c r="H16" s="19">
        <v>2058.375</v>
      </c>
      <c r="I16" s="140">
        <v>2291.62</v>
      </c>
      <c r="J16" s="247">
        <f t="shared" si="5"/>
        <v>2.6615046675618894E-2</v>
      </c>
      <c r="K16" s="215">
        <f t="shared" si="6"/>
        <v>2.7650003003756397E-2</v>
      </c>
      <c r="L16" s="52">
        <f t="shared" si="0"/>
        <v>0.11331511507864207</v>
      </c>
      <c r="N16" s="27">
        <f t="shared" si="1"/>
        <v>3.1813502974437919</v>
      </c>
      <c r="O16" s="152">
        <f t="shared" si="1"/>
        <v>3.4245297962574979</v>
      </c>
      <c r="P16" s="52">
        <f t="shared" si="7"/>
        <v>7.6439082803644767E-2</v>
      </c>
    </row>
    <row r="17" spans="1:16" ht="20.100000000000001" customHeight="1" x14ac:dyDescent="0.25">
      <c r="A17" s="8" t="s">
        <v>168</v>
      </c>
      <c r="B17" s="19">
        <v>8608.1400000000012</v>
      </c>
      <c r="C17" s="140">
        <v>7384.84</v>
      </c>
      <c r="D17" s="247">
        <f t="shared" si="2"/>
        <v>2.6313812977310298E-2</v>
      </c>
      <c r="E17" s="215">
        <f t="shared" si="3"/>
        <v>2.2706292675726006E-2</v>
      </c>
      <c r="F17" s="52">
        <f t="shared" si="4"/>
        <v>-0.14210967758424015</v>
      </c>
      <c r="H17" s="19">
        <v>2389.5640000000003</v>
      </c>
      <c r="I17" s="140">
        <v>2138.9829999999997</v>
      </c>
      <c r="J17" s="247">
        <f t="shared" si="5"/>
        <v>3.0897361945407709E-2</v>
      </c>
      <c r="K17" s="215">
        <f t="shared" si="6"/>
        <v>2.5808330515087085E-2</v>
      </c>
      <c r="L17" s="52">
        <f t="shared" si="0"/>
        <v>-0.10486473683065219</v>
      </c>
      <c r="N17" s="27">
        <f t="shared" si="1"/>
        <v>2.7759353356241885</v>
      </c>
      <c r="O17" s="152">
        <f t="shared" si="1"/>
        <v>2.8964513787705619</v>
      </c>
      <c r="P17" s="52">
        <f t="shared" si="7"/>
        <v>4.3414571513883823E-2</v>
      </c>
    </row>
    <row r="18" spans="1:16" ht="20.100000000000001" customHeight="1" x14ac:dyDescent="0.25">
      <c r="A18" s="8" t="s">
        <v>166</v>
      </c>
      <c r="B18" s="19">
        <v>5253.74</v>
      </c>
      <c r="C18" s="140">
        <v>6102.32</v>
      </c>
      <c r="D18" s="247">
        <f t="shared" si="2"/>
        <v>1.6059907458686101E-2</v>
      </c>
      <c r="E18" s="215">
        <f t="shared" si="3"/>
        <v>1.8762906700881307E-2</v>
      </c>
      <c r="F18" s="52">
        <f t="shared" si="4"/>
        <v>0.16151922249673564</v>
      </c>
      <c r="H18" s="19">
        <v>1180.6160000000002</v>
      </c>
      <c r="I18" s="140">
        <v>1412.971</v>
      </c>
      <c r="J18" s="247">
        <f t="shared" si="5"/>
        <v>1.526551281762676E-2</v>
      </c>
      <c r="K18" s="215">
        <f t="shared" si="6"/>
        <v>1.7048486395746538E-2</v>
      </c>
      <c r="L18" s="52">
        <f t="shared" si="0"/>
        <v>0.19680827635742676</v>
      </c>
      <c r="N18" s="27">
        <f t="shared" si="1"/>
        <v>2.247191524513966</v>
      </c>
      <c r="O18" s="152">
        <f t="shared" si="1"/>
        <v>2.3154652656694505</v>
      </c>
      <c r="P18" s="52">
        <f t="shared" si="7"/>
        <v>3.0381807874720942E-2</v>
      </c>
    </row>
    <row r="19" spans="1:16" ht="20.100000000000001" customHeight="1" x14ac:dyDescent="0.25">
      <c r="A19" s="8" t="s">
        <v>179</v>
      </c>
      <c r="B19" s="19">
        <v>5205.75</v>
      </c>
      <c r="C19" s="140">
        <v>4704.4799999999996</v>
      </c>
      <c r="D19" s="247">
        <f t="shared" si="2"/>
        <v>1.5913209114469917E-2</v>
      </c>
      <c r="E19" s="215">
        <f t="shared" si="3"/>
        <v>1.4464944368070189E-2</v>
      </c>
      <c r="F19" s="52">
        <f t="shared" si="4"/>
        <v>-9.6291600633914509E-2</v>
      </c>
      <c r="H19" s="19">
        <v>1332.951</v>
      </c>
      <c r="I19" s="140">
        <v>1393.22</v>
      </c>
      <c r="J19" s="247">
        <f t="shared" si="5"/>
        <v>1.7235223456033465E-2</v>
      </c>
      <c r="K19" s="215">
        <f t="shared" si="6"/>
        <v>1.6810176724279546E-2</v>
      </c>
      <c r="L19" s="52">
        <f t="shared" si="0"/>
        <v>4.5214715319617904E-2</v>
      </c>
      <c r="N19" s="27">
        <f t="shared" si="1"/>
        <v>2.5605359458291312</v>
      </c>
      <c r="O19" s="152">
        <f t="shared" si="1"/>
        <v>2.9614750195558281</v>
      </c>
      <c r="P19" s="52">
        <f t="shared" si="7"/>
        <v>0.15658404420363181</v>
      </c>
    </row>
    <row r="20" spans="1:16" ht="20.100000000000001" customHeight="1" x14ac:dyDescent="0.25">
      <c r="A20" s="8" t="s">
        <v>202</v>
      </c>
      <c r="B20" s="19">
        <v>2324.9300000000003</v>
      </c>
      <c r="C20" s="140">
        <v>4966.6799999999994</v>
      </c>
      <c r="D20" s="247">
        <f t="shared" si="2"/>
        <v>7.1069677311635295E-3</v>
      </c>
      <c r="E20" s="215">
        <f t="shared" si="3"/>
        <v>1.527113515075138E-2</v>
      </c>
      <c r="F20" s="52">
        <f t="shared" si="4"/>
        <v>1.1362707694425203</v>
      </c>
      <c r="H20" s="19">
        <v>496.32199999999995</v>
      </c>
      <c r="I20" s="140">
        <v>1139.5999999999999</v>
      </c>
      <c r="J20" s="247">
        <f t="shared" si="5"/>
        <v>6.4175056518547494E-3</v>
      </c>
      <c r="K20" s="215">
        <f t="shared" si="6"/>
        <v>1.375007349520461E-2</v>
      </c>
      <c r="L20" s="52">
        <f t="shared" si="0"/>
        <v>1.2960900383218961</v>
      </c>
      <c r="N20" s="27">
        <f t="shared" si="1"/>
        <v>2.1347825525929807</v>
      </c>
      <c r="O20" s="152">
        <f t="shared" si="1"/>
        <v>2.2944904845893035</v>
      </c>
      <c r="P20" s="52">
        <f t="shared" si="7"/>
        <v>7.4812271536665906E-2</v>
      </c>
    </row>
    <row r="21" spans="1:16" ht="20.100000000000001" customHeight="1" x14ac:dyDescent="0.25">
      <c r="A21" s="8" t="s">
        <v>183</v>
      </c>
      <c r="B21" s="19">
        <v>2805.2699999999995</v>
      </c>
      <c r="C21" s="140">
        <v>4849.3599999999997</v>
      </c>
      <c r="D21" s="247">
        <f t="shared" si="2"/>
        <v>8.5752961883588368E-3</v>
      </c>
      <c r="E21" s="215">
        <f t="shared" si="3"/>
        <v>1.4910409358897234E-2</v>
      </c>
      <c r="F21" s="52">
        <f t="shared" si="4"/>
        <v>0.72866069932662469</v>
      </c>
      <c r="H21" s="19">
        <v>675.04300000000012</v>
      </c>
      <c r="I21" s="140">
        <v>1027.4359999999999</v>
      </c>
      <c r="J21" s="247">
        <f t="shared" si="5"/>
        <v>8.7283905765712308E-3</v>
      </c>
      <c r="K21" s="215">
        <f t="shared" si="6"/>
        <v>1.2396736145681856E-2</v>
      </c>
      <c r="L21" s="52">
        <f t="shared" si="0"/>
        <v>0.52203044843069213</v>
      </c>
      <c r="N21" s="27">
        <f t="shared" si="1"/>
        <v>2.4063387837890833</v>
      </c>
      <c r="O21" s="152">
        <f t="shared" si="1"/>
        <v>2.1187043238695416</v>
      </c>
      <c r="P21" s="52">
        <f t="shared" si="7"/>
        <v>-0.11953198853680323</v>
      </c>
    </row>
    <row r="22" spans="1:16" ht="20.100000000000001" customHeight="1" x14ac:dyDescent="0.25">
      <c r="A22" s="8" t="s">
        <v>182</v>
      </c>
      <c r="B22" s="19">
        <v>1738.01</v>
      </c>
      <c r="C22" s="140">
        <v>3905.6199999999994</v>
      </c>
      <c r="D22" s="247">
        <f t="shared" si="2"/>
        <v>5.3128399506391696E-3</v>
      </c>
      <c r="E22" s="215">
        <f t="shared" si="3"/>
        <v>1.2008675990294844E-2</v>
      </c>
      <c r="F22" s="52">
        <f t="shared" si="4"/>
        <v>1.2471792452287385</v>
      </c>
      <c r="H22" s="19">
        <v>399.9439999999999</v>
      </c>
      <c r="I22" s="140">
        <v>955.37599999999998</v>
      </c>
      <c r="J22" s="247">
        <f t="shared" si="5"/>
        <v>5.1713260351654682E-3</v>
      </c>
      <c r="K22" s="215">
        <f t="shared" si="6"/>
        <v>1.1527281691430854E-2</v>
      </c>
      <c r="L22" s="52">
        <f t="shared" ref="L22" si="8">(I22-H22)/H22</f>
        <v>1.3887744284199792</v>
      </c>
      <c r="N22" s="27">
        <f t="shared" ref="N22" si="9">(H22/B22)*10</f>
        <v>2.3011605226667275</v>
      </c>
      <c r="O22" s="152">
        <f t="shared" ref="O22" si="10">(I22/C22)*10</f>
        <v>2.4461570762132521</v>
      </c>
      <c r="P22" s="52">
        <f t="shared" ref="P22" si="11">(O22-N22)/N22</f>
        <v>6.3010186433449467E-2</v>
      </c>
    </row>
    <row r="23" spans="1:16" ht="20.100000000000001" customHeight="1" x14ac:dyDescent="0.25">
      <c r="A23" s="8" t="s">
        <v>203</v>
      </c>
      <c r="B23" s="19">
        <v>3729.94</v>
      </c>
      <c r="C23" s="140">
        <v>3877.1300000000006</v>
      </c>
      <c r="D23" s="247">
        <f t="shared" si="2"/>
        <v>1.1401875849671214E-2</v>
      </c>
      <c r="E23" s="215">
        <f t="shared" si="3"/>
        <v>1.1921077304564157E-2</v>
      </c>
      <c r="F23" s="52">
        <f t="shared" si="4"/>
        <v>3.9461760778993903E-2</v>
      </c>
      <c r="H23" s="19">
        <v>751.86699999999985</v>
      </c>
      <c r="I23" s="140">
        <v>775.25999999999988</v>
      </c>
      <c r="J23" s="247">
        <f t="shared" si="5"/>
        <v>9.7217345230376125E-3</v>
      </c>
      <c r="K23" s="215">
        <f t="shared" si="6"/>
        <v>9.3540557896563056E-3</v>
      </c>
      <c r="L23" s="52">
        <f t="shared" si="0"/>
        <v>3.1113215502209877E-2</v>
      </c>
      <c r="N23" s="27">
        <f t="shared" si="1"/>
        <v>2.0157616476404443</v>
      </c>
      <c r="O23" s="152">
        <f t="shared" si="1"/>
        <v>1.9995718482485749</v>
      </c>
      <c r="P23" s="52">
        <f t="shared" si="7"/>
        <v>-8.0316040395055598E-3</v>
      </c>
    </row>
    <row r="24" spans="1:16" ht="20.100000000000001" customHeight="1" x14ac:dyDescent="0.25">
      <c r="A24" s="8" t="s">
        <v>167</v>
      </c>
      <c r="B24" s="19">
        <v>2402.9199999999996</v>
      </c>
      <c r="C24" s="140">
        <v>2364.31</v>
      </c>
      <c r="D24" s="247">
        <f t="shared" si="2"/>
        <v>7.3453716458420099E-3</v>
      </c>
      <c r="E24" s="215">
        <f t="shared" si="3"/>
        <v>7.2695840175475363E-3</v>
      </c>
      <c r="F24" s="52">
        <f t="shared" si="4"/>
        <v>-1.6067950660030163E-2</v>
      </c>
      <c r="H24" s="19">
        <v>722.93599999999992</v>
      </c>
      <c r="I24" s="140">
        <v>754.09199999999987</v>
      </c>
      <c r="J24" s="247">
        <f t="shared" si="5"/>
        <v>9.3476530678254545E-3</v>
      </c>
      <c r="K24" s="215">
        <f t="shared" si="6"/>
        <v>9.098649019081988E-3</v>
      </c>
      <c r="L24" s="52">
        <f t="shared" si="0"/>
        <v>4.3096484336096079E-2</v>
      </c>
      <c r="N24" s="27">
        <f t="shared" si="1"/>
        <v>3.0085729029680559</v>
      </c>
      <c r="O24" s="152">
        <f t="shared" si="1"/>
        <v>3.1894802289039923</v>
      </c>
      <c r="P24" s="52">
        <f t="shared" si="7"/>
        <v>6.0130610681717364E-2</v>
      </c>
    </row>
    <row r="25" spans="1:16" ht="20.100000000000001" customHeight="1" x14ac:dyDescent="0.25">
      <c r="A25" s="8" t="s">
        <v>175</v>
      </c>
      <c r="B25" s="19">
        <v>2330.3200000000002</v>
      </c>
      <c r="C25" s="140">
        <v>2415.3999999999996</v>
      </c>
      <c r="D25" s="247">
        <f t="shared" si="2"/>
        <v>7.1234441653232556E-3</v>
      </c>
      <c r="E25" s="215">
        <f t="shared" si="3"/>
        <v>7.426671306209557E-3</v>
      </c>
      <c r="F25" s="52">
        <f t="shared" si="4"/>
        <v>3.651000720931008E-2</v>
      </c>
      <c r="H25" s="19">
        <v>636.77099999999984</v>
      </c>
      <c r="I25" s="140">
        <v>676.65099999999995</v>
      </c>
      <c r="J25" s="247">
        <f t="shared" si="5"/>
        <v>8.2335288208807995E-3</v>
      </c>
      <c r="K25" s="215">
        <f t="shared" si="6"/>
        <v>8.1642690247487673E-3</v>
      </c>
      <c r="L25" s="52">
        <f t="shared" si="0"/>
        <v>6.2628480254283123E-2</v>
      </c>
      <c r="N25" s="27">
        <f t="shared" si="1"/>
        <v>2.7325474612928686</v>
      </c>
      <c r="O25" s="152">
        <f t="shared" si="1"/>
        <v>2.8014034942452599</v>
      </c>
      <c r="P25" s="52">
        <f t="shared" si="7"/>
        <v>2.5198476486777276E-2</v>
      </c>
    </row>
    <row r="26" spans="1:16" ht="20.100000000000001" customHeight="1" x14ac:dyDescent="0.25">
      <c r="A26" s="8" t="s">
        <v>165</v>
      </c>
      <c r="B26" s="19">
        <v>1925.33</v>
      </c>
      <c r="C26" s="140">
        <v>2364.8599999999997</v>
      </c>
      <c r="D26" s="247">
        <f t="shared" si="2"/>
        <v>5.885449532605746E-3</v>
      </c>
      <c r="E26" s="215">
        <f t="shared" si="3"/>
        <v>7.2712751118666607E-3</v>
      </c>
      <c r="F26" s="52">
        <f t="shared" si="4"/>
        <v>0.22828813761796668</v>
      </c>
      <c r="H26" s="19">
        <v>453.86399999999998</v>
      </c>
      <c r="I26" s="140">
        <v>601.81700000000001</v>
      </c>
      <c r="J26" s="247">
        <f t="shared" si="5"/>
        <v>5.8685183916356801E-3</v>
      </c>
      <c r="K26" s="215">
        <f t="shared" si="6"/>
        <v>7.2613443143765824E-3</v>
      </c>
      <c r="L26" s="52">
        <f t="shared" si="0"/>
        <v>0.3259853171875276</v>
      </c>
      <c r="N26" s="27">
        <f t="shared" si="1"/>
        <v>2.3573309510577407</v>
      </c>
      <c r="O26" s="152">
        <f t="shared" si="1"/>
        <v>2.5448314065103221</v>
      </c>
      <c r="P26" s="52">
        <f t="shared" si="7"/>
        <v>7.9539300736898855E-2</v>
      </c>
    </row>
    <row r="27" spans="1:16" ht="20.100000000000001" customHeight="1" x14ac:dyDescent="0.25">
      <c r="A27" s="8" t="s">
        <v>188</v>
      </c>
      <c r="B27" s="19">
        <v>9576.6600000000017</v>
      </c>
      <c r="C27" s="140">
        <v>2801.3399999999997</v>
      </c>
      <c r="D27" s="247">
        <f t="shared" si="2"/>
        <v>2.9274435614115062E-2</v>
      </c>
      <c r="E27" s="215">
        <f t="shared" si="3"/>
        <v>8.6133275635245019E-3</v>
      </c>
      <c r="F27" s="52">
        <f t="shared" si="4"/>
        <v>-0.70748256699099688</v>
      </c>
      <c r="H27" s="19">
        <v>1368.9010000000001</v>
      </c>
      <c r="I27" s="140">
        <v>552.69600000000003</v>
      </c>
      <c r="J27" s="247">
        <f t="shared" si="5"/>
        <v>1.7700061460764624E-2</v>
      </c>
      <c r="K27" s="215">
        <f t="shared" si="6"/>
        <v>6.6686649881586594E-3</v>
      </c>
      <c r="L27" s="52">
        <f t="shared" si="0"/>
        <v>-0.5962483773479601</v>
      </c>
      <c r="N27" s="27">
        <f t="shared" si="1"/>
        <v>1.429413803977587</v>
      </c>
      <c r="O27" s="152">
        <f t="shared" si="1"/>
        <v>1.9729700786052393</v>
      </c>
      <c r="P27" s="52">
        <f t="shared" si="7"/>
        <v>0.38026516402396182</v>
      </c>
    </row>
    <row r="28" spans="1:16" ht="20.100000000000001" customHeight="1" x14ac:dyDescent="0.25">
      <c r="A28" s="8" t="s">
        <v>173</v>
      </c>
      <c r="B28" s="19">
        <v>2047.77</v>
      </c>
      <c r="C28" s="140">
        <v>1527.3300000000002</v>
      </c>
      <c r="D28" s="247">
        <f t="shared" si="2"/>
        <v>6.2597305341858638E-3</v>
      </c>
      <c r="E28" s="215">
        <f t="shared" si="3"/>
        <v>4.6961074298720899E-3</v>
      </c>
      <c r="F28" s="52">
        <f t="shared" si="4"/>
        <v>-0.25414963594544299</v>
      </c>
      <c r="H28" s="19">
        <v>734.399</v>
      </c>
      <c r="I28" s="140">
        <v>543.35399999999993</v>
      </c>
      <c r="J28" s="247">
        <f t="shared" si="5"/>
        <v>9.4958710942019027E-3</v>
      </c>
      <c r="K28" s="215">
        <f t="shared" si="6"/>
        <v>6.5559472042062174E-3</v>
      </c>
      <c r="L28" s="52">
        <f t="shared" si="0"/>
        <v>-0.26013788145136374</v>
      </c>
      <c r="N28" s="27">
        <f t="shared" si="1"/>
        <v>3.5863353794615604</v>
      </c>
      <c r="O28" s="152">
        <f t="shared" si="1"/>
        <v>3.557541592190292</v>
      </c>
      <c r="P28" s="52">
        <f t="shared" si="7"/>
        <v>-8.0287491895393963E-3</v>
      </c>
    </row>
    <row r="29" spans="1:16" ht="20.100000000000001" customHeight="1" x14ac:dyDescent="0.25">
      <c r="A29" s="8" t="s">
        <v>174</v>
      </c>
      <c r="B29" s="19">
        <v>154.62000000000003</v>
      </c>
      <c r="C29" s="140">
        <v>450.42999999999995</v>
      </c>
      <c r="D29" s="247">
        <f t="shared" si="2"/>
        <v>4.7265051016267374E-4</v>
      </c>
      <c r="E29" s="215">
        <f t="shared" si="3"/>
        <v>1.3849447530247458E-3</v>
      </c>
      <c r="F29" s="52">
        <f>(C29-B29)/B29</f>
        <v>1.9131418962618023</v>
      </c>
      <c r="H29" s="19">
        <v>165.02199999999999</v>
      </c>
      <c r="I29" s="140">
        <v>492.67399999999998</v>
      </c>
      <c r="J29" s="247">
        <f t="shared" si="5"/>
        <v>2.133755138157032E-3</v>
      </c>
      <c r="K29" s="215">
        <f t="shared" si="6"/>
        <v>5.944457449259772E-3</v>
      </c>
      <c r="L29" s="52">
        <f t="shared" si="0"/>
        <v>1.9855049629746337</v>
      </c>
      <c r="N29" s="27">
        <f t="shared" si="1"/>
        <v>10.672746087181475</v>
      </c>
      <c r="O29" s="152">
        <f t="shared" si="1"/>
        <v>10.9378593788158</v>
      </c>
      <c r="P29" s="52">
        <f>(O29-N29)/N29</f>
        <v>2.484021351850017E-2</v>
      </c>
    </row>
    <row r="30" spans="1:16" ht="20.100000000000001" customHeight="1" x14ac:dyDescent="0.25">
      <c r="A30" s="8" t="s">
        <v>171</v>
      </c>
      <c r="B30" s="19">
        <v>1606.67</v>
      </c>
      <c r="C30" s="140">
        <v>1645.0900000000001</v>
      </c>
      <c r="D30" s="247">
        <f t="shared" si="2"/>
        <v>4.9113529631552378E-3</v>
      </c>
      <c r="E30" s="215">
        <f t="shared" si="3"/>
        <v>5.0581860971815364E-3</v>
      </c>
      <c r="F30" s="52">
        <f t="shared" si="4"/>
        <v>2.3912813458893283E-2</v>
      </c>
      <c r="H30" s="19">
        <v>391.125</v>
      </c>
      <c r="I30" s="140">
        <v>459.81900000000007</v>
      </c>
      <c r="J30" s="247">
        <f t="shared" si="5"/>
        <v>5.0572952600966489E-3</v>
      </c>
      <c r="K30" s="215">
        <f t="shared" si="6"/>
        <v>5.5480388245801072E-3</v>
      </c>
      <c r="L30" s="52">
        <f t="shared" si="0"/>
        <v>0.17563183125599252</v>
      </c>
      <c r="N30" s="27">
        <f t="shared" si="1"/>
        <v>2.4343829162180159</v>
      </c>
      <c r="O30" s="152">
        <f t="shared" si="1"/>
        <v>2.7950993562662232</v>
      </c>
      <c r="P30" s="52">
        <f t="shared" si="7"/>
        <v>0.14817571945854988</v>
      </c>
    </row>
    <row r="31" spans="1:16" ht="20.100000000000001" customHeight="1" x14ac:dyDescent="0.25">
      <c r="A31" s="8" t="s">
        <v>215</v>
      </c>
      <c r="B31" s="19">
        <v>1335.7399999999998</v>
      </c>
      <c r="C31" s="140">
        <v>1774.2499999999998</v>
      </c>
      <c r="D31" s="247">
        <f t="shared" si="2"/>
        <v>4.0831599563102422E-3</v>
      </c>
      <c r="E31" s="215">
        <f t="shared" si="3"/>
        <v>5.4553165376510331E-3</v>
      </c>
      <c r="F31" s="52">
        <f t="shared" si="4"/>
        <v>0.32828993666432094</v>
      </c>
      <c r="H31" s="19">
        <v>330.24800000000005</v>
      </c>
      <c r="I31" s="140">
        <v>454.90000000000009</v>
      </c>
      <c r="J31" s="247">
        <f t="shared" si="5"/>
        <v>4.270148021876378E-3</v>
      </c>
      <c r="K31" s="215">
        <f t="shared" si="6"/>
        <v>5.4886876386175667E-3</v>
      </c>
      <c r="L31" s="52">
        <f t="shared" si="0"/>
        <v>0.37744967418424952</v>
      </c>
      <c r="N31" s="27">
        <f t="shared" si="1"/>
        <v>2.4723973228322884</v>
      </c>
      <c r="O31" s="152">
        <f t="shared" si="1"/>
        <v>2.5639002395378334</v>
      </c>
      <c r="P31" s="52">
        <f t="shared" si="7"/>
        <v>3.7009794445466634E-2</v>
      </c>
    </row>
    <row r="32" spans="1:16" ht="20.100000000000001" customHeight="1" thickBot="1" x14ac:dyDescent="0.3">
      <c r="A32" s="8" t="s">
        <v>17</v>
      </c>
      <c r="B32" s="19">
        <f>B33-SUM(B7:B31)</f>
        <v>14882.270000000077</v>
      </c>
      <c r="C32" s="140">
        <f>C33-SUM(C7:C31)</f>
        <v>15036.959999999846</v>
      </c>
      <c r="D32" s="247">
        <f t="shared" si="2"/>
        <v>4.5492902004130704E-2</v>
      </c>
      <c r="E32" s="215">
        <f t="shared" si="3"/>
        <v>4.6234395696207554E-2</v>
      </c>
      <c r="F32" s="52">
        <f t="shared" si="4"/>
        <v>1.0394247651720383E-2</v>
      </c>
      <c r="H32" s="19">
        <f>H33-SUM(H7:H31)</f>
        <v>3942.7659999999451</v>
      </c>
      <c r="I32" s="140">
        <f>I33-SUM(I7:I31)</f>
        <v>4216.2880000000005</v>
      </c>
      <c r="J32" s="247">
        <f t="shared" si="5"/>
        <v>5.0980458430092544E-2</v>
      </c>
      <c r="K32" s="215">
        <f t="shared" si="6"/>
        <v>5.0872472689495671E-2</v>
      </c>
      <c r="L32" s="52">
        <f t="shared" si="0"/>
        <v>6.9373125364289745E-2</v>
      </c>
      <c r="N32" s="27">
        <f t="shared" si="1"/>
        <v>2.6493041720113428</v>
      </c>
      <c r="O32" s="152">
        <f t="shared" si="1"/>
        <v>2.8039497345208364</v>
      </c>
      <c r="P32" s="52">
        <f t="shared" si="7"/>
        <v>5.8372143200184967E-2</v>
      </c>
    </row>
    <row r="33" spans="1:16" ht="26.25" customHeight="1" thickBot="1" x14ac:dyDescent="0.3">
      <c r="A33" s="12" t="s">
        <v>18</v>
      </c>
      <c r="B33" s="17">
        <v>327133.89000000007</v>
      </c>
      <c r="C33" s="145">
        <v>325233.18999999983</v>
      </c>
      <c r="D33" s="243">
        <f>SUM(D7:D32)</f>
        <v>0.99999999999999989</v>
      </c>
      <c r="E33" s="244">
        <f>SUM(E7:E32)</f>
        <v>1</v>
      </c>
      <c r="F33" s="57">
        <f t="shared" si="4"/>
        <v>-5.810159259256948E-3</v>
      </c>
      <c r="G33" s="1"/>
      <c r="H33" s="17">
        <v>77338.770999999964</v>
      </c>
      <c r="I33" s="145">
        <v>82879.557000000015</v>
      </c>
      <c r="J33" s="243">
        <f>SUM(J7:J32)</f>
        <v>0.99999999999999989</v>
      </c>
      <c r="K33" s="244">
        <f>SUM(K7:K32)</f>
        <v>0.99999999999999956</v>
      </c>
      <c r="L33" s="57">
        <f t="shared" si="0"/>
        <v>7.1643057270719415E-2</v>
      </c>
      <c r="N33" s="29">
        <f t="shared" si="1"/>
        <v>2.3641320378026238</v>
      </c>
      <c r="O33" s="146">
        <f t="shared" si="1"/>
        <v>2.548311782078577</v>
      </c>
      <c r="P33" s="57">
        <f t="shared" si="7"/>
        <v>7.7905861995399242E-2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L5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164</v>
      </c>
      <c r="B39" s="39">
        <v>63328.859999999993</v>
      </c>
      <c r="C39" s="147">
        <v>45782.539999999994</v>
      </c>
      <c r="D39" s="247">
        <f t="shared" ref="D39:D61" si="12">B39/$B$62</f>
        <v>0.39595279317430859</v>
      </c>
      <c r="E39" s="246">
        <f t="shared" ref="E39:E61" si="13">C39/$C$62</f>
        <v>0.30359216876453932</v>
      </c>
      <c r="F39" s="52">
        <f>(C39-B39)/B39</f>
        <v>-0.27706672755517786</v>
      </c>
      <c r="H39" s="39">
        <v>12493.869000000001</v>
      </c>
      <c r="I39" s="147">
        <v>9496.2159999999985</v>
      </c>
      <c r="J39" s="247">
        <f t="shared" ref="J39:J61" si="14">H39/$H$62</f>
        <v>0.36216106503949297</v>
      </c>
      <c r="K39" s="246">
        <f t="shared" ref="K39:K61" si="15">I39/$I$62</f>
        <v>0.27492199019886021</v>
      </c>
      <c r="L39" s="52">
        <f t="shared" ref="L39:L62" si="16">(I39-H39)/H39</f>
        <v>-0.23992992082756767</v>
      </c>
      <c r="N39" s="27">
        <f t="shared" ref="N39:O62" si="17">(H39/B39)*10</f>
        <v>1.9728555037940052</v>
      </c>
      <c r="O39" s="151">
        <f t="shared" si="17"/>
        <v>2.0742003392559698</v>
      </c>
      <c r="P39" s="61">
        <f t="shared" si="7"/>
        <v>5.1369618944250101E-2</v>
      </c>
    </row>
    <row r="40" spans="1:16" ht="20.100000000000001" customHeight="1" x14ac:dyDescent="0.25">
      <c r="A40" s="38" t="s">
        <v>159</v>
      </c>
      <c r="B40" s="19">
        <v>23836.04</v>
      </c>
      <c r="C40" s="140">
        <v>25967.35</v>
      </c>
      <c r="D40" s="247">
        <f t="shared" si="12"/>
        <v>0.14903073600589919</v>
      </c>
      <c r="E40" s="215">
        <f t="shared" si="13"/>
        <v>0.17219411818496441</v>
      </c>
      <c r="F40" s="52">
        <f t="shared" ref="F40:F62" si="18">(C40-B40)/B40</f>
        <v>8.9415439812988967E-2</v>
      </c>
      <c r="H40" s="19">
        <v>5592.7359999999999</v>
      </c>
      <c r="I40" s="140">
        <v>6331.880000000001</v>
      </c>
      <c r="J40" s="247">
        <f t="shared" si="14"/>
        <v>0.16211721335038118</v>
      </c>
      <c r="K40" s="215">
        <f t="shared" si="15"/>
        <v>0.18331228473534716</v>
      </c>
      <c r="L40" s="52">
        <f t="shared" si="16"/>
        <v>0.13216143225784324</v>
      </c>
      <c r="N40" s="27">
        <f t="shared" si="17"/>
        <v>2.3463360524650905</v>
      </c>
      <c r="O40" s="152">
        <f t="shared" si="17"/>
        <v>2.4384005298961973</v>
      </c>
      <c r="P40" s="52">
        <f t="shared" si="7"/>
        <v>3.9237549682784222E-2</v>
      </c>
    </row>
    <row r="41" spans="1:16" ht="20.100000000000001" customHeight="1" x14ac:dyDescent="0.25">
      <c r="A41" s="38" t="s">
        <v>169</v>
      </c>
      <c r="B41" s="19">
        <v>26753.85</v>
      </c>
      <c r="C41" s="140">
        <v>30340.61</v>
      </c>
      <c r="D41" s="247">
        <f t="shared" si="12"/>
        <v>0.1672738406417939</v>
      </c>
      <c r="E41" s="215">
        <f t="shared" si="13"/>
        <v>0.20119398337311714</v>
      </c>
      <c r="F41" s="52">
        <f t="shared" si="18"/>
        <v>0.13406519061742525</v>
      </c>
      <c r="H41" s="19">
        <v>5574.4360000000006</v>
      </c>
      <c r="I41" s="140">
        <v>6145.6440000000002</v>
      </c>
      <c r="J41" s="247">
        <f t="shared" si="14"/>
        <v>0.16158674936918987</v>
      </c>
      <c r="K41" s="215">
        <f t="shared" si="15"/>
        <v>0.1779206243343332</v>
      </c>
      <c r="L41" s="52">
        <f t="shared" si="16"/>
        <v>0.10246920047158126</v>
      </c>
      <c r="N41" s="27">
        <f t="shared" si="17"/>
        <v>2.0836014255892148</v>
      </c>
      <c r="O41" s="152">
        <f t="shared" si="17"/>
        <v>2.025550573966707</v>
      </c>
      <c r="P41" s="52">
        <f t="shared" si="7"/>
        <v>-2.7860823528709083E-2</v>
      </c>
    </row>
    <row r="42" spans="1:16" ht="20.100000000000001" customHeight="1" x14ac:dyDescent="0.25">
      <c r="A42" s="38" t="s">
        <v>172</v>
      </c>
      <c r="B42" s="19">
        <v>8578.3700000000008</v>
      </c>
      <c r="C42" s="140">
        <v>12470</v>
      </c>
      <c r="D42" s="247">
        <f t="shared" si="12"/>
        <v>5.3634781399549816E-2</v>
      </c>
      <c r="E42" s="215">
        <f t="shared" si="13"/>
        <v>8.2690788769994097E-2</v>
      </c>
      <c r="F42" s="52">
        <f t="shared" si="18"/>
        <v>0.45365611415688517</v>
      </c>
      <c r="H42" s="19">
        <v>1938.258</v>
      </c>
      <c r="I42" s="140">
        <v>2909.3069999999998</v>
      </c>
      <c r="J42" s="247">
        <f t="shared" si="14"/>
        <v>5.6184483893765617E-2</v>
      </c>
      <c r="K42" s="215">
        <f t="shared" si="15"/>
        <v>8.4226440356819532E-2</v>
      </c>
      <c r="L42" s="52">
        <f t="shared" si="16"/>
        <v>0.5009905802013972</v>
      </c>
      <c r="N42" s="27">
        <f t="shared" si="17"/>
        <v>2.2594712049025629</v>
      </c>
      <c r="O42" s="152">
        <f t="shared" si="17"/>
        <v>2.3330449077786684</v>
      </c>
      <c r="P42" s="52">
        <f t="shared" si="7"/>
        <v>3.2562354729932574E-2</v>
      </c>
    </row>
    <row r="43" spans="1:16" ht="20.100000000000001" customHeight="1" x14ac:dyDescent="0.25">
      <c r="A43" s="38" t="s">
        <v>170</v>
      </c>
      <c r="B43" s="19">
        <v>6470.1299999999992</v>
      </c>
      <c r="C43" s="140">
        <v>6691.7800000000007</v>
      </c>
      <c r="D43" s="247">
        <f t="shared" si="12"/>
        <v>4.0453373796731688E-2</v>
      </c>
      <c r="E43" s="215">
        <f t="shared" si="13"/>
        <v>4.4374383839235858E-2</v>
      </c>
      <c r="F43" s="52">
        <f t="shared" si="18"/>
        <v>3.4257426048626763E-2</v>
      </c>
      <c r="H43" s="19">
        <v>2058.375</v>
      </c>
      <c r="I43" s="140">
        <v>2291.62</v>
      </c>
      <c r="J43" s="247">
        <f t="shared" si="14"/>
        <v>5.9666327720473637E-2</v>
      </c>
      <c r="K43" s="215">
        <f t="shared" si="15"/>
        <v>6.6343976503852903E-2</v>
      </c>
      <c r="L43" s="52">
        <f t="shared" si="16"/>
        <v>0.11331511507864207</v>
      </c>
      <c r="N43" s="27">
        <f t="shared" si="17"/>
        <v>3.1813502974437919</v>
      </c>
      <c r="O43" s="152">
        <f t="shared" si="17"/>
        <v>3.4245297962574979</v>
      </c>
      <c r="P43" s="52">
        <f t="shared" si="7"/>
        <v>7.6439082803644767E-2</v>
      </c>
    </row>
    <row r="44" spans="1:16" ht="20.100000000000001" customHeight="1" x14ac:dyDescent="0.25">
      <c r="A44" s="38" t="s">
        <v>166</v>
      </c>
      <c r="B44" s="19">
        <v>5253.74</v>
      </c>
      <c r="C44" s="140">
        <v>6102.32</v>
      </c>
      <c r="D44" s="247">
        <f t="shared" si="12"/>
        <v>3.2848104760003452E-2</v>
      </c>
      <c r="E44" s="215">
        <f t="shared" si="13"/>
        <v>4.0465569697426651E-2</v>
      </c>
      <c r="F44" s="52">
        <f t="shared" si="18"/>
        <v>0.16151922249673564</v>
      </c>
      <c r="H44" s="19">
        <v>1180.6160000000002</v>
      </c>
      <c r="I44" s="140">
        <v>1412.971</v>
      </c>
      <c r="J44" s="247">
        <f t="shared" si="14"/>
        <v>3.4222637356183749E-2</v>
      </c>
      <c r="K44" s="215">
        <f t="shared" si="15"/>
        <v>4.0906483110038118E-2</v>
      </c>
      <c r="L44" s="52">
        <f t="shared" si="16"/>
        <v>0.19680827635742676</v>
      </c>
      <c r="N44" s="27">
        <f t="shared" si="17"/>
        <v>2.247191524513966</v>
      </c>
      <c r="O44" s="152">
        <f t="shared" si="17"/>
        <v>2.3154652656694505</v>
      </c>
      <c r="P44" s="52">
        <f t="shared" si="7"/>
        <v>3.0381807874720942E-2</v>
      </c>
    </row>
    <row r="45" spans="1:16" ht="20.100000000000001" customHeight="1" x14ac:dyDescent="0.25">
      <c r="A45" s="38" t="s">
        <v>183</v>
      </c>
      <c r="B45" s="19">
        <v>2805.2699999999995</v>
      </c>
      <c r="C45" s="140">
        <v>4849.3599999999997</v>
      </c>
      <c r="D45" s="247">
        <f t="shared" si="12"/>
        <v>1.7539467663054295E-2</v>
      </c>
      <c r="E45" s="215">
        <f t="shared" si="13"/>
        <v>3.215696899997262E-2</v>
      </c>
      <c r="F45" s="52">
        <f t="shared" si="18"/>
        <v>0.72866069932662469</v>
      </c>
      <c r="H45" s="19">
        <v>675.04300000000012</v>
      </c>
      <c r="I45" s="140">
        <v>1027.4359999999999</v>
      </c>
      <c r="J45" s="247">
        <f t="shared" si="14"/>
        <v>1.9567540833624435E-2</v>
      </c>
      <c r="K45" s="215">
        <f t="shared" si="15"/>
        <v>2.9744979465710988E-2</v>
      </c>
      <c r="L45" s="52">
        <f t="shared" si="16"/>
        <v>0.52203044843069213</v>
      </c>
      <c r="N45" s="27">
        <f t="shared" si="17"/>
        <v>2.4063387837890833</v>
      </c>
      <c r="O45" s="152">
        <f t="shared" si="17"/>
        <v>2.1187043238695416</v>
      </c>
      <c r="P45" s="52">
        <f t="shared" si="7"/>
        <v>-0.11953198853680323</v>
      </c>
    </row>
    <row r="46" spans="1:16" ht="20.100000000000001" customHeight="1" x14ac:dyDescent="0.25">
      <c r="A46" s="38" t="s">
        <v>182</v>
      </c>
      <c r="B46" s="19">
        <v>1738.01</v>
      </c>
      <c r="C46" s="140">
        <v>3905.6199999999994</v>
      </c>
      <c r="D46" s="247">
        <f t="shared" si="12"/>
        <v>1.0866608274093047E-2</v>
      </c>
      <c r="E46" s="215">
        <f t="shared" si="13"/>
        <v>2.5898861141609008E-2</v>
      </c>
      <c r="F46" s="52">
        <f t="shared" si="18"/>
        <v>1.2471792452287385</v>
      </c>
      <c r="H46" s="19">
        <v>399.9439999999999</v>
      </c>
      <c r="I46" s="140">
        <v>955.37599999999998</v>
      </c>
      <c r="J46" s="247">
        <f t="shared" si="14"/>
        <v>1.1593217841179136E-2</v>
      </c>
      <c r="K46" s="215">
        <f t="shared" si="15"/>
        <v>2.7658792861096071E-2</v>
      </c>
      <c r="L46" s="52">
        <f t="shared" si="16"/>
        <v>1.3887744284199792</v>
      </c>
      <c r="N46" s="27">
        <f t="shared" si="17"/>
        <v>2.3011605226667275</v>
      </c>
      <c r="O46" s="152">
        <f t="shared" si="17"/>
        <v>2.4461570762132521</v>
      </c>
      <c r="P46" s="52">
        <f t="shared" si="7"/>
        <v>6.3010186433449467E-2</v>
      </c>
    </row>
    <row r="47" spans="1:16" ht="20.100000000000001" customHeight="1" x14ac:dyDescent="0.25">
      <c r="A47" s="38" t="s">
        <v>167</v>
      </c>
      <c r="B47" s="19">
        <v>2402.9199999999996</v>
      </c>
      <c r="C47" s="140">
        <v>2364.31</v>
      </c>
      <c r="D47" s="247">
        <f t="shared" si="12"/>
        <v>1.50238435647572E-2</v>
      </c>
      <c r="E47" s="215">
        <f t="shared" si="13"/>
        <v>1.5678160288435022E-2</v>
      </c>
      <c r="F47" s="52">
        <f t="shared" si="18"/>
        <v>-1.6067950660030163E-2</v>
      </c>
      <c r="H47" s="19">
        <v>722.93599999999992</v>
      </c>
      <c r="I47" s="140">
        <v>754.09199999999987</v>
      </c>
      <c r="J47" s="247">
        <f t="shared" si="14"/>
        <v>2.095582014789741E-2</v>
      </c>
      <c r="K47" s="215">
        <f t="shared" si="15"/>
        <v>2.1831482501349891E-2</v>
      </c>
      <c r="L47" s="52">
        <f t="shared" si="16"/>
        <v>4.3096484336096079E-2</v>
      </c>
      <c r="N47" s="27">
        <f t="shared" si="17"/>
        <v>3.0085729029680559</v>
      </c>
      <c r="O47" s="152">
        <f t="shared" si="17"/>
        <v>3.1894802289039923</v>
      </c>
      <c r="P47" s="52">
        <f t="shared" si="7"/>
        <v>6.0130610681717364E-2</v>
      </c>
    </row>
    <row r="48" spans="1:16" ht="20.100000000000001" customHeight="1" x14ac:dyDescent="0.25">
      <c r="A48" s="38" t="s">
        <v>175</v>
      </c>
      <c r="B48" s="19">
        <v>2330.3200000000002</v>
      </c>
      <c r="C48" s="140">
        <v>2415.3999999999996</v>
      </c>
      <c r="D48" s="247">
        <f t="shared" si="12"/>
        <v>1.4569924565039621E-2</v>
      </c>
      <c r="E48" s="215">
        <f t="shared" si="13"/>
        <v>1.6016947168808637E-2</v>
      </c>
      <c r="F48" s="52">
        <f t="shared" si="18"/>
        <v>3.651000720931008E-2</v>
      </c>
      <c r="H48" s="19">
        <v>636.77099999999984</v>
      </c>
      <c r="I48" s="140">
        <v>676.65099999999995</v>
      </c>
      <c r="J48" s="247">
        <f t="shared" si="14"/>
        <v>1.8458146435364649E-2</v>
      </c>
      <c r="K48" s="215">
        <f t="shared" si="15"/>
        <v>1.9589512242565773E-2</v>
      </c>
      <c r="L48" s="52">
        <f t="shared" si="16"/>
        <v>6.2628480254283123E-2</v>
      </c>
      <c r="N48" s="27">
        <f t="shared" si="17"/>
        <v>2.7325474612928686</v>
      </c>
      <c r="O48" s="152">
        <f t="shared" si="17"/>
        <v>2.8014034942452599</v>
      </c>
      <c r="P48" s="52">
        <f t="shared" si="7"/>
        <v>2.5198476486777276E-2</v>
      </c>
    </row>
    <row r="49" spans="1:16" ht="20.100000000000001" customHeight="1" x14ac:dyDescent="0.25">
      <c r="A49" s="38" t="s">
        <v>188</v>
      </c>
      <c r="B49" s="19">
        <v>9576.6600000000017</v>
      </c>
      <c r="C49" s="140">
        <v>2801.3399999999997</v>
      </c>
      <c r="D49" s="247">
        <f t="shared" si="12"/>
        <v>5.9876417738779372E-2</v>
      </c>
      <c r="E49" s="215">
        <f t="shared" si="13"/>
        <v>1.8576183978583419E-2</v>
      </c>
      <c r="F49" s="52">
        <f t="shared" si="18"/>
        <v>-0.70748256699099688</v>
      </c>
      <c r="H49" s="19">
        <v>1368.9010000000001</v>
      </c>
      <c r="I49" s="140">
        <v>552.69600000000003</v>
      </c>
      <c r="J49" s="247">
        <f t="shared" si="14"/>
        <v>3.9680474006380806E-2</v>
      </c>
      <c r="K49" s="215">
        <f t="shared" si="15"/>
        <v>1.6000929664505236E-2</v>
      </c>
      <c r="L49" s="52">
        <f t="shared" si="16"/>
        <v>-0.5962483773479601</v>
      </c>
      <c r="N49" s="27">
        <f t="shared" si="17"/>
        <v>1.429413803977587</v>
      </c>
      <c r="O49" s="152">
        <f t="shared" si="17"/>
        <v>1.9729700786052393</v>
      </c>
      <c r="P49" s="52">
        <f t="shared" si="7"/>
        <v>0.38026516402396182</v>
      </c>
    </row>
    <row r="50" spans="1:16" ht="20.100000000000001" customHeight="1" x14ac:dyDescent="0.25">
      <c r="A50" s="38" t="s">
        <v>171</v>
      </c>
      <c r="B50" s="19">
        <v>1606.67</v>
      </c>
      <c r="C50" s="140">
        <v>1645.0900000000001</v>
      </c>
      <c r="D50" s="247">
        <f t="shared" si="12"/>
        <v>1.004542753824033E-2</v>
      </c>
      <c r="E50" s="215">
        <f t="shared" si="13"/>
        <v>1.0908884498607026E-2</v>
      </c>
      <c r="F50" s="52">
        <f t="shared" si="18"/>
        <v>2.3912813458893283E-2</v>
      </c>
      <c r="H50" s="19">
        <v>391.125</v>
      </c>
      <c r="I50" s="140">
        <v>459.81900000000007</v>
      </c>
      <c r="J50" s="247">
        <f t="shared" si="14"/>
        <v>1.1337580581609401E-2</v>
      </c>
      <c r="K50" s="215">
        <f t="shared" si="15"/>
        <v>1.3312076579897691E-2</v>
      </c>
      <c r="L50" s="52">
        <f t="shared" si="16"/>
        <v>0.17563183125599252</v>
      </c>
      <c r="N50" s="27">
        <f t="shared" si="17"/>
        <v>2.4343829162180159</v>
      </c>
      <c r="O50" s="152">
        <f t="shared" si="17"/>
        <v>2.7950993562662232</v>
      </c>
      <c r="P50" s="52">
        <f t="shared" si="7"/>
        <v>0.14817571945854988</v>
      </c>
    </row>
    <row r="51" spans="1:16" ht="20.100000000000001" customHeight="1" x14ac:dyDescent="0.25">
      <c r="A51" s="38" t="s">
        <v>177</v>
      </c>
      <c r="B51" s="19">
        <v>1343.5099999999998</v>
      </c>
      <c r="C51" s="140">
        <v>1292.3899999999999</v>
      </c>
      <c r="D51" s="247">
        <f t="shared" si="12"/>
        <v>8.4000649491813902E-3</v>
      </c>
      <c r="E51" s="215">
        <f t="shared" si="13"/>
        <v>8.5700680431798452E-3</v>
      </c>
      <c r="F51" s="52">
        <f t="shared" si="18"/>
        <v>-3.8049586530803564E-2</v>
      </c>
      <c r="H51" s="19">
        <v>376.18200000000002</v>
      </c>
      <c r="I51" s="140">
        <v>383.81999999999994</v>
      </c>
      <c r="J51" s="247">
        <f t="shared" si="14"/>
        <v>1.0904426304508759E-2</v>
      </c>
      <c r="K51" s="215">
        <f t="shared" si="15"/>
        <v>1.1111853213756566E-2</v>
      </c>
      <c r="L51" s="52">
        <f t="shared" si="16"/>
        <v>2.0304001786369149E-2</v>
      </c>
      <c r="N51" s="27">
        <f t="shared" si="17"/>
        <v>2.7999940454481176</v>
      </c>
      <c r="O51" s="152">
        <f t="shared" si="17"/>
        <v>2.9698465633438822</v>
      </c>
      <c r="P51" s="52">
        <f t="shared" si="7"/>
        <v>6.0661742539020659E-2</v>
      </c>
    </row>
    <row r="52" spans="1:16" ht="20.100000000000001" customHeight="1" x14ac:dyDescent="0.25">
      <c r="A52" s="38" t="s">
        <v>187</v>
      </c>
      <c r="B52" s="19">
        <v>1531.01</v>
      </c>
      <c r="C52" s="140">
        <v>1587.8300000000002</v>
      </c>
      <c r="D52" s="247">
        <f t="shared" si="12"/>
        <v>9.5723764153941553E-3</v>
      </c>
      <c r="E52" s="215">
        <f t="shared" si="13"/>
        <v>1.0529183250413772E-2</v>
      </c>
      <c r="F52" s="52">
        <f t="shared" si="18"/>
        <v>3.7112755631903228E-2</v>
      </c>
      <c r="H52" s="19">
        <v>360.35200000000003</v>
      </c>
      <c r="I52" s="140">
        <v>364.31700000000006</v>
      </c>
      <c r="J52" s="247">
        <f t="shared" si="14"/>
        <v>1.0445560467226875E-2</v>
      </c>
      <c r="K52" s="215">
        <f t="shared" si="15"/>
        <v>1.0547227938294388E-2</v>
      </c>
      <c r="L52" s="52">
        <f t="shared" si="16"/>
        <v>1.1003130272622412E-2</v>
      </c>
      <c r="N52" s="27">
        <f t="shared" si="17"/>
        <v>2.3536880882554656</v>
      </c>
      <c r="O52" s="152">
        <f t="shared" si="17"/>
        <v>2.294433283160036</v>
      </c>
      <c r="P52" s="52">
        <f t="shared" si="7"/>
        <v>-2.5175300580863605E-2</v>
      </c>
    </row>
    <row r="53" spans="1:16" ht="20.100000000000001" customHeight="1" x14ac:dyDescent="0.25">
      <c r="A53" s="38" t="s">
        <v>184</v>
      </c>
      <c r="B53" s="19">
        <v>924.97</v>
      </c>
      <c r="C53" s="140">
        <v>858.20999999999992</v>
      </c>
      <c r="D53" s="247">
        <f t="shared" si="12"/>
        <v>5.7832156634817092E-3</v>
      </c>
      <c r="E53" s="215">
        <f t="shared" si="13"/>
        <v>5.6909432101280378E-3</v>
      </c>
      <c r="F53" s="52">
        <f t="shared" si="18"/>
        <v>-7.2175313793960999E-2</v>
      </c>
      <c r="H53" s="19">
        <v>249.11600000000001</v>
      </c>
      <c r="I53" s="140">
        <v>235.327</v>
      </c>
      <c r="J53" s="247">
        <f t="shared" si="14"/>
        <v>7.221151100462021E-3</v>
      </c>
      <c r="K53" s="215">
        <f t="shared" si="15"/>
        <v>6.8128786442438949E-3</v>
      </c>
      <c r="L53" s="52">
        <f t="shared" si="16"/>
        <v>-5.5351723694985526E-2</v>
      </c>
      <c r="N53" s="27">
        <f t="shared" si="17"/>
        <v>2.6932332940527806</v>
      </c>
      <c r="O53" s="152">
        <f t="shared" si="17"/>
        <v>2.7420677922652965</v>
      </c>
      <c r="P53" s="52">
        <f t="shared" si="7"/>
        <v>1.8132294116648819E-2</v>
      </c>
    </row>
    <row r="54" spans="1:16" ht="20.100000000000001" customHeight="1" x14ac:dyDescent="0.25">
      <c r="A54" s="38" t="s">
        <v>186</v>
      </c>
      <c r="B54" s="19">
        <v>545.02</v>
      </c>
      <c r="C54" s="140">
        <v>571.58000000000004</v>
      </c>
      <c r="D54" s="247">
        <f t="shared" si="12"/>
        <v>3.4076437083481637E-3</v>
      </c>
      <c r="E54" s="215">
        <f t="shared" si="13"/>
        <v>3.7902486804453272E-3</v>
      </c>
      <c r="F54" s="52">
        <f t="shared" si="18"/>
        <v>4.8732156618105871E-2</v>
      </c>
      <c r="H54" s="19">
        <v>128.22800000000001</v>
      </c>
      <c r="I54" s="140">
        <v>139.80799999999999</v>
      </c>
      <c r="J54" s="247">
        <f t="shared" si="14"/>
        <v>3.7169582174972466E-3</v>
      </c>
      <c r="K54" s="215">
        <f t="shared" si="15"/>
        <v>4.0475378409381433E-3</v>
      </c>
      <c r="L54" s="52">
        <f t="shared" si="16"/>
        <v>9.0307889072589326E-2</v>
      </c>
      <c r="N54" s="27">
        <f t="shared" si="17"/>
        <v>2.3527210010641815</v>
      </c>
      <c r="O54" s="152">
        <f t="shared" si="17"/>
        <v>2.4459918121697748</v>
      </c>
      <c r="P54" s="52">
        <f t="shared" si="7"/>
        <v>3.9643804370941185E-2</v>
      </c>
    </row>
    <row r="55" spans="1:16" ht="20.100000000000001" customHeight="1" x14ac:dyDescent="0.25">
      <c r="A55" s="38" t="s">
        <v>189</v>
      </c>
      <c r="B55" s="19">
        <v>212.35</v>
      </c>
      <c r="C55" s="140">
        <v>207.98</v>
      </c>
      <c r="D55" s="247">
        <f t="shared" si="12"/>
        <v>1.3276818125348292E-3</v>
      </c>
      <c r="E55" s="215">
        <f t="shared" si="13"/>
        <v>1.3791523855961004E-3</v>
      </c>
      <c r="F55" s="52">
        <f t="shared" si="18"/>
        <v>-2.0579232399340733E-2</v>
      </c>
      <c r="H55" s="19">
        <v>96.286000000000001</v>
      </c>
      <c r="I55" s="140">
        <v>95.075000000000017</v>
      </c>
      <c r="J55" s="247">
        <f t="shared" si="14"/>
        <v>2.7910521799446287E-3</v>
      </c>
      <c r="K55" s="215">
        <f t="shared" si="15"/>
        <v>2.7524866976653272E-3</v>
      </c>
      <c r="L55" s="52">
        <f t="shared" si="16"/>
        <v>-1.2577114014498311E-2</v>
      </c>
      <c r="N55" s="27">
        <f t="shared" ref="N55:N56" si="19">(H55/B55)*10</f>
        <v>4.534306569343066</v>
      </c>
      <c r="O55" s="152">
        <f t="shared" ref="O55:O56" si="20">(I55/C55)*10</f>
        <v>4.5713530147129546</v>
      </c>
      <c r="P55" s="52">
        <f t="shared" ref="P55:P56" si="21">(O55-N55)/N55</f>
        <v>8.1702559814467897E-3</v>
      </c>
    </row>
    <row r="56" spans="1:16" ht="20.100000000000001" customHeight="1" x14ac:dyDescent="0.25">
      <c r="A56" s="38" t="s">
        <v>190</v>
      </c>
      <c r="B56" s="19">
        <v>198.53</v>
      </c>
      <c r="C56" s="140">
        <v>192.00999999999996</v>
      </c>
      <c r="D56" s="247">
        <f t="shared" si="12"/>
        <v>1.2412746420651737E-3</v>
      </c>
      <c r="E56" s="215">
        <f t="shared" si="13"/>
        <v>1.2732524740759073E-3</v>
      </c>
      <c r="F56" s="52">
        <f t="shared" si="18"/>
        <v>-3.284138417367672E-2</v>
      </c>
      <c r="H56" s="19">
        <v>77.350999999999999</v>
      </c>
      <c r="I56" s="140">
        <v>75.316999999999993</v>
      </c>
      <c r="J56" s="247">
        <f t="shared" si="14"/>
        <v>2.2421813884770055E-3</v>
      </c>
      <c r="K56" s="215">
        <f t="shared" si="15"/>
        <v>2.1804789966664148E-3</v>
      </c>
      <c r="L56" s="52">
        <f t="shared" ref="L56:L57" si="22">(I56-H56)/H56</f>
        <v>-2.6295716926736643E-2</v>
      </c>
      <c r="N56" s="27">
        <f t="shared" si="19"/>
        <v>3.8961869742608171</v>
      </c>
      <c r="O56" s="152">
        <f t="shared" si="20"/>
        <v>3.9225561168689134</v>
      </c>
      <c r="P56" s="52">
        <f t="shared" si="21"/>
        <v>6.7679356207228864E-3</v>
      </c>
    </row>
    <row r="57" spans="1:16" ht="20.100000000000001" customHeight="1" x14ac:dyDescent="0.25">
      <c r="A57" s="38" t="s">
        <v>185</v>
      </c>
      <c r="B57" s="19">
        <v>192.14000000000001</v>
      </c>
      <c r="C57" s="140">
        <v>261.59999999999997</v>
      </c>
      <c r="D57" s="247">
        <f t="shared" si="12"/>
        <v>1.2013222672966428E-3</v>
      </c>
      <c r="E57" s="215">
        <f t="shared" si="13"/>
        <v>1.7347161461291462E-3</v>
      </c>
      <c r="F57" s="52">
        <f t="shared" si="18"/>
        <v>0.36150723430831655</v>
      </c>
      <c r="H57" s="19">
        <v>59.332999999999991</v>
      </c>
      <c r="I57" s="140">
        <v>71.64</v>
      </c>
      <c r="J57" s="247">
        <f t="shared" si="14"/>
        <v>1.7198917702745428E-3</v>
      </c>
      <c r="K57" s="215">
        <f t="shared" si="15"/>
        <v>2.0740273154955984E-3</v>
      </c>
      <c r="L57" s="52">
        <f t="shared" si="22"/>
        <v>0.20742251360962721</v>
      </c>
      <c r="N57" s="27">
        <f t="shared" ref="N57:N58" si="23">(H57/B57)*10</f>
        <v>3.0880087436244397</v>
      </c>
      <c r="O57" s="152">
        <f t="shared" ref="O57:O58" si="24">(I57/C57)*10</f>
        <v>2.7385321100917439</v>
      </c>
      <c r="P57" s="52">
        <f t="shared" ref="P57:P58" si="25">(O57-N57)/N57</f>
        <v>-0.11317216450705708</v>
      </c>
    </row>
    <row r="58" spans="1:16" ht="20.100000000000001" customHeight="1" x14ac:dyDescent="0.25">
      <c r="A58" s="38" t="s">
        <v>216</v>
      </c>
      <c r="B58" s="19">
        <v>121</v>
      </c>
      <c r="C58" s="140">
        <v>179.13</v>
      </c>
      <c r="D58" s="247">
        <f t="shared" si="12"/>
        <v>7.5653166619597052E-4</v>
      </c>
      <c r="E58" s="215">
        <f t="shared" si="13"/>
        <v>1.1878429023551758E-3</v>
      </c>
      <c r="F58" s="52">
        <f t="shared" si="18"/>
        <v>0.48041322314049584</v>
      </c>
      <c r="H58" s="19">
        <v>41.45</v>
      </c>
      <c r="I58" s="140">
        <v>57.121000000000002</v>
      </c>
      <c r="J58" s="247">
        <f t="shared" si="14"/>
        <v>1.2015154109497213E-3</v>
      </c>
      <c r="K58" s="215">
        <f t="shared" si="15"/>
        <v>1.6536922709160255E-3</v>
      </c>
      <c r="L58" s="52">
        <f t="shared" si="16"/>
        <v>0.37806996381182145</v>
      </c>
      <c r="N58" s="27">
        <f t="shared" si="23"/>
        <v>3.4256198347107443</v>
      </c>
      <c r="O58" s="152">
        <f t="shared" si="24"/>
        <v>3.1888014291296822</v>
      </c>
      <c r="P58" s="52">
        <f t="shared" si="25"/>
        <v>-6.9131549035726186E-2</v>
      </c>
    </row>
    <row r="59" spans="1:16" ht="20.100000000000001" customHeight="1" x14ac:dyDescent="0.25">
      <c r="A59" s="38" t="s">
        <v>178</v>
      </c>
      <c r="B59" s="19">
        <v>61.830000000000005</v>
      </c>
      <c r="C59" s="140">
        <v>163.35</v>
      </c>
      <c r="D59" s="247">
        <f t="shared" ref="D59" si="26">B59/$B$62</f>
        <v>3.8658142909832116E-4</v>
      </c>
      <c r="E59" s="215">
        <f t="shared" ref="E59" si="27">C59/$C$62</f>
        <v>1.0832029146414222E-3</v>
      </c>
      <c r="F59" s="52">
        <f t="shared" si="18"/>
        <v>1.6419213973799123</v>
      </c>
      <c r="H59" s="19">
        <v>30.997</v>
      </c>
      <c r="I59" s="140">
        <v>50.791000000000011</v>
      </c>
      <c r="J59" s="247">
        <f t="shared" ref="J59:J60" si="28">H59/$H$62</f>
        <v>8.9851322540913166E-4</v>
      </c>
      <c r="K59" s="215">
        <f t="shared" ref="K59:K60" si="29">I59/$I$62</f>
        <v>1.4704344134748317E-3</v>
      </c>
      <c r="L59" s="52">
        <f t="shared" si="16"/>
        <v>0.63857792689615156</v>
      </c>
      <c r="N59" s="27">
        <f t="shared" ref="N59:N60" si="30">(H59/B59)*10</f>
        <v>5.013262170467411</v>
      </c>
      <c r="O59" s="152">
        <f t="shared" ref="O59:O60" si="31">(I59/C59)*10</f>
        <v>3.1093357820630558</v>
      </c>
      <c r="P59" s="52">
        <f t="shared" ref="P59:P60" si="32">(O59-N59)/N59</f>
        <v>-0.37977794172029961</v>
      </c>
    </row>
    <row r="60" spans="1:16" ht="20.100000000000001" customHeight="1" x14ac:dyDescent="0.25">
      <c r="A60" s="38" t="s">
        <v>213</v>
      </c>
      <c r="B60" s="19">
        <v>38.63000000000001</v>
      </c>
      <c r="C60" s="140">
        <v>63.42</v>
      </c>
      <c r="D60" s="247">
        <f t="shared" si="12"/>
        <v>2.4152742367892848E-4</v>
      </c>
      <c r="E60" s="215">
        <f t="shared" si="13"/>
        <v>4.2054930423360271E-4</v>
      </c>
      <c r="F60" s="52">
        <f t="shared" si="18"/>
        <v>0.64172922599016269</v>
      </c>
      <c r="H60" s="19">
        <v>11.942999999999996</v>
      </c>
      <c r="I60" s="140">
        <v>17.212000000000003</v>
      </c>
      <c r="J60" s="247">
        <f t="shared" si="28"/>
        <v>3.4619296870862525E-4</v>
      </c>
      <c r="K60" s="215">
        <f t="shared" si="29"/>
        <v>4.9829924838512346E-4</v>
      </c>
      <c r="L60" s="52">
        <f t="shared" si="16"/>
        <v>0.44117893326634922</v>
      </c>
      <c r="N60" s="27">
        <f t="shared" si="30"/>
        <v>3.0916386228319941</v>
      </c>
      <c r="O60" s="152">
        <f t="shared" si="31"/>
        <v>2.7139703563544626</v>
      </c>
      <c r="P60" s="52">
        <f t="shared" si="32"/>
        <v>-0.12215795975908104</v>
      </c>
    </row>
    <row r="61" spans="1:16" ht="20.100000000000001" customHeight="1" thickBot="1" x14ac:dyDescent="0.3">
      <c r="A61" s="8" t="s">
        <v>17</v>
      </c>
      <c r="B61" s="19">
        <f>B62-SUM(B39:B60)</f>
        <v>90.599999999976717</v>
      </c>
      <c r="C61" s="140">
        <f>C62-SUM(C39:C60)</f>
        <v>89.549999999988358</v>
      </c>
      <c r="D61" s="247">
        <f t="shared" si="12"/>
        <v>5.6646090047386211E-4</v>
      </c>
      <c r="E61" s="215">
        <f t="shared" si="13"/>
        <v>5.9382198350858134E-4</v>
      </c>
      <c r="F61" s="52">
        <f t="shared" si="18"/>
        <v>-1.1589403973384418E-2</v>
      </c>
      <c r="H61" s="19">
        <f>H62-SUM(H39:H60)</f>
        <v>33.852999999995518</v>
      </c>
      <c r="I61" s="140">
        <f>I62-SUM(I39:I60)</f>
        <v>37.357000000003609</v>
      </c>
      <c r="J61" s="247">
        <f t="shared" si="14"/>
        <v>9.8130039099820327E-4</v>
      </c>
      <c r="K61" s="215">
        <f t="shared" si="15"/>
        <v>1.0815108657869423E-3</v>
      </c>
      <c r="L61" s="52">
        <f t="shared" si="16"/>
        <v>0.10350633621860854</v>
      </c>
      <c r="N61" s="27">
        <f t="shared" si="17"/>
        <v>3.7365342163360067</v>
      </c>
      <c r="O61" s="152">
        <f t="shared" si="17"/>
        <v>4.1716359575665516</v>
      </c>
      <c r="P61" s="52">
        <f t="shared" si="7"/>
        <v>0.11644527148401163</v>
      </c>
    </row>
    <row r="62" spans="1:16" ht="26.25" customHeight="1" thickBot="1" x14ac:dyDescent="0.3">
      <c r="A62" s="12" t="s">
        <v>18</v>
      </c>
      <c r="B62" s="17">
        <v>159940.43000000002</v>
      </c>
      <c r="C62" s="145">
        <v>150802.76999999996</v>
      </c>
      <c r="D62" s="253">
        <f>SUM(D39:D61)</f>
        <v>0.99999999999999922</v>
      </c>
      <c r="E62" s="254">
        <f>SUM(E39:E61)</f>
        <v>1.0000000000000002</v>
      </c>
      <c r="F62" s="57">
        <f t="shared" si="18"/>
        <v>-5.713164582588693E-2</v>
      </c>
      <c r="G62" s="1"/>
      <c r="H62" s="17">
        <v>34498.10100000001</v>
      </c>
      <c r="I62" s="145">
        <v>34541.493000000002</v>
      </c>
      <c r="J62" s="253">
        <f>SUM(J39:J61)</f>
        <v>0.99999999999999967</v>
      </c>
      <c r="K62" s="254">
        <f>SUM(K39:K61)</f>
        <v>1</v>
      </c>
      <c r="L62" s="57">
        <f t="shared" si="16"/>
        <v>1.2578083645819384E-3</v>
      </c>
      <c r="M62" s="1"/>
      <c r="N62" s="29">
        <f t="shared" si="17"/>
        <v>2.1569343661261886</v>
      </c>
      <c r="O62" s="146">
        <f t="shared" si="17"/>
        <v>2.2905078600346673</v>
      </c>
      <c r="P62" s="57">
        <f t="shared" si="7"/>
        <v>6.1927472623274152E-2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L37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/>
    </row>
    <row r="68" spans="1:16" ht="20.100000000000001" customHeight="1" x14ac:dyDescent="0.25">
      <c r="A68" s="38" t="s">
        <v>160</v>
      </c>
      <c r="B68" s="39">
        <v>63438.59</v>
      </c>
      <c r="C68" s="147">
        <v>63325.529999999992</v>
      </c>
      <c r="D68" s="247">
        <f>B68/$B$96</f>
        <v>0.37943224573497075</v>
      </c>
      <c r="E68" s="246">
        <f>C68/$C$96</f>
        <v>0.36304177906583035</v>
      </c>
      <c r="F68" s="61">
        <f t="shared" ref="F68:F94" si="33">(C68-B68)/B68</f>
        <v>-1.78219597881991E-3</v>
      </c>
      <c r="H68" s="19">
        <v>16899.897000000001</v>
      </c>
      <c r="I68" s="147">
        <v>18633.294999999998</v>
      </c>
      <c r="J68" s="245">
        <f>H68/$H$96</f>
        <v>0.39448255594508708</v>
      </c>
      <c r="K68" s="246">
        <f>I68/$I$96</f>
        <v>0.38547871921390964</v>
      </c>
      <c r="L68" s="61">
        <f t="shared" ref="L68:L96" si="34">(I68-H68)/H68</f>
        <v>0.10256855411603973</v>
      </c>
      <c r="N68" s="41">
        <f t="shared" ref="N68:O96" si="35">(H68/B68)*10</f>
        <v>2.6639773992454749</v>
      </c>
      <c r="O68" s="149">
        <f t="shared" si="35"/>
        <v>2.9424617527875405</v>
      </c>
      <c r="P68" s="61">
        <f t="shared" si="7"/>
        <v>0.10453705561501438</v>
      </c>
    </row>
    <row r="69" spans="1:16" ht="20.100000000000001" customHeight="1" x14ac:dyDescent="0.25">
      <c r="A69" s="38" t="s">
        <v>162</v>
      </c>
      <c r="B69" s="19">
        <v>29148.880000000001</v>
      </c>
      <c r="C69" s="140">
        <v>24865.84</v>
      </c>
      <c r="D69" s="247">
        <f t="shared" ref="D69:D95" si="36">B69/$B$96</f>
        <v>0.17434222606554109</v>
      </c>
      <c r="E69" s="215">
        <f t="shared" ref="E69:E95" si="37">C69/$C$96</f>
        <v>0.14255449250193861</v>
      </c>
      <c r="F69" s="52">
        <f t="shared" si="33"/>
        <v>-0.14693669190720196</v>
      </c>
      <c r="H69" s="19">
        <v>6397.7280000000001</v>
      </c>
      <c r="I69" s="140">
        <v>5649.6050000000014</v>
      </c>
      <c r="J69" s="214">
        <f t="shared" ref="J69:J96" si="38">H69/$H$96</f>
        <v>0.14933772044181393</v>
      </c>
      <c r="K69" s="215">
        <f t="shared" ref="K69:K96" si="39">I69/$I$96</f>
        <v>0.11687693987909817</v>
      </c>
      <c r="L69" s="52">
        <f t="shared" si="34"/>
        <v>-0.11693573093448154</v>
      </c>
      <c r="N69" s="40">
        <f t="shared" si="35"/>
        <v>2.1948452221834938</v>
      </c>
      <c r="O69" s="143">
        <f t="shared" si="35"/>
        <v>2.2720346467282027</v>
      </c>
      <c r="P69" s="52">
        <f t="shared" si="7"/>
        <v>3.5168504714842119E-2</v>
      </c>
    </row>
    <row r="70" spans="1:16" ht="20.100000000000001" customHeight="1" x14ac:dyDescent="0.25">
      <c r="A70" s="38" t="s">
        <v>163</v>
      </c>
      <c r="B70" s="19">
        <v>15222.159999999998</v>
      </c>
      <c r="C70" s="140">
        <v>15308.47</v>
      </c>
      <c r="D70" s="247">
        <f t="shared" si="36"/>
        <v>9.1045188011540629E-2</v>
      </c>
      <c r="E70" s="215">
        <f t="shared" si="37"/>
        <v>8.7762616176696701E-2</v>
      </c>
      <c r="F70" s="52">
        <f t="shared" si="33"/>
        <v>5.6700231767371594E-3</v>
      </c>
      <c r="H70" s="19">
        <v>4844.2860000000001</v>
      </c>
      <c r="I70" s="140">
        <v>5399.7939999999999</v>
      </c>
      <c r="J70" s="214">
        <f t="shared" si="38"/>
        <v>0.11307680295382877</v>
      </c>
      <c r="K70" s="215">
        <f t="shared" si="39"/>
        <v>0.1117089422530451</v>
      </c>
      <c r="L70" s="52">
        <f t="shared" si="34"/>
        <v>0.11467283310688094</v>
      </c>
      <c r="N70" s="40">
        <f t="shared" si="35"/>
        <v>3.1823906725458153</v>
      </c>
      <c r="O70" s="143">
        <f t="shared" si="35"/>
        <v>3.5273244158299293</v>
      </c>
      <c r="P70" s="52">
        <f t="shared" si="7"/>
        <v>0.10838824606288125</v>
      </c>
    </row>
    <row r="71" spans="1:16" ht="20.100000000000001" customHeight="1" x14ac:dyDescent="0.25">
      <c r="A71" s="38" t="s">
        <v>161</v>
      </c>
      <c r="B71" s="19">
        <v>17042.760000000002</v>
      </c>
      <c r="C71" s="140">
        <v>19229.560000000001</v>
      </c>
      <c r="D71" s="247">
        <f t="shared" si="36"/>
        <v>0.10193436992092875</v>
      </c>
      <c r="E71" s="215">
        <f t="shared" si="37"/>
        <v>0.11024200939262775</v>
      </c>
      <c r="F71" s="52">
        <f t="shared" si="33"/>
        <v>0.12831255031462035</v>
      </c>
      <c r="H71" s="19">
        <v>3984.1200000000008</v>
      </c>
      <c r="I71" s="140">
        <v>5085.7629999999999</v>
      </c>
      <c r="J71" s="214">
        <f t="shared" si="38"/>
        <v>9.2998545540954505E-2</v>
      </c>
      <c r="K71" s="215">
        <f t="shared" si="39"/>
        <v>0.10521238500573789</v>
      </c>
      <c r="L71" s="52">
        <f t="shared" si="34"/>
        <v>0.27650848870013928</v>
      </c>
      <c r="N71" s="40">
        <f t="shared" si="35"/>
        <v>2.3377199467691856</v>
      </c>
      <c r="O71" s="143">
        <f t="shared" si="35"/>
        <v>2.6447630627013825</v>
      </c>
      <c r="P71" s="52">
        <f t="shared" si="7"/>
        <v>0.13134298501261527</v>
      </c>
    </row>
    <row r="72" spans="1:16" ht="20.100000000000001" customHeight="1" x14ac:dyDescent="0.25">
      <c r="A72" s="38" t="s">
        <v>176</v>
      </c>
      <c r="B72" s="19">
        <v>7386.17</v>
      </c>
      <c r="C72" s="140">
        <v>15081.11</v>
      </c>
      <c r="D72" s="247">
        <f t="shared" si="36"/>
        <v>4.4177385885787637E-2</v>
      </c>
      <c r="E72" s="215">
        <f t="shared" si="37"/>
        <v>8.6459173806954101E-2</v>
      </c>
      <c r="F72" s="52">
        <f t="shared" si="33"/>
        <v>1.0418038035950974</v>
      </c>
      <c r="H72" s="19">
        <v>1582.7270000000003</v>
      </c>
      <c r="I72" s="140">
        <v>3341.2960000000003</v>
      </c>
      <c r="J72" s="214">
        <f t="shared" si="38"/>
        <v>3.6944496899791748E-2</v>
      </c>
      <c r="K72" s="215">
        <f t="shared" si="39"/>
        <v>6.9123496547151733E-2</v>
      </c>
      <c r="L72" s="52">
        <f t="shared" si="34"/>
        <v>1.1111006509650745</v>
      </c>
      <c r="N72" s="40">
        <f t="shared" si="35"/>
        <v>2.142825036520958</v>
      </c>
      <c r="O72" s="143">
        <f t="shared" si="35"/>
        <v>2.2155504468835518</v>
      </c>
      <c r="P72" s="52">
        <f t="shared" ref="P72:P86" si="40">(O72-N72)/N72</f>
        <v>3.393903334295046E-2</v>
      </c>
    </row>
    <row r="73" spans="1:16" ht="20.100000000000001" customHeight="1" x14ac:dyDescent="0.25">
      <c r="A73" s="38" t="s">
        <v>168</v>
      </c>
      <c r="B73" s="19">
        <v>8608.1400000000012</v>
      </c>
      <c r="C73" s="140">
        <v>7384.84</v>
      </c>
      <c r="D73" s="247">
        <f t="shared" si="36"/>
        <v>5.1486104779457295E-2</v>
      </c>
      <c r="E73" s="215">
        <f t="shared" si="37"/>
        <v>4.2336881376539716E-2</v>
      </c>
      <c r="F73" s="52">
        <f t="shared" si="33"/>
        <v>-0.14210967758424015</v>
      </c>
      <c r="H73" s="19">
        <v>2389.5640000000003</v>
      </c>
      <c r="I73" s="140">
        <v>2138.9829999999997</v>
      </c>
      <c r="J73" s="214">
        <f t="shared" si="38"/>
        <v>5.5777932511326317E-2</v>
      </c>
      <c r="K73" s="215">
        <f t="shared" si="39"/>
        <v>4.4250489634835175E-2</v>
      </c>
      <c r="L73" s="52">
        <f t="shared" si="34"/>
        <v>-0.10486473683065219</v>
      </c>
      <c r="N73" s="40">
        <f t="shared" si="35"/>
        <v>2.7759353356241885</v>
      </c>
      <c r="O73" s="143">
        <f t="shared" si="35"/>
        <v>2.8964513787705619</v>
      </c>
      <c r="P73" s="52">
        <f t="shared" si="40"/>
        <v>4.3414571513883823E-2</v>
      </c>
    </row>
    <row r="74" spans="1:16" ht="20.100000000000001" customHeight="1" x14ac:dyDescent="0.25">
      <c r="A74" s="38" t="s">
        <v>179</v>
      </c>
      <c r="B74" s="19">
        <v>5205.75</v>
      </c>
      <c r="C74" s="140">
        <v>4704.4799999999996</v>
      </c>
      <c r="D74" s="247">
        <f t="shared" si="36"/>
        <v>3.113608630385423E-2</v>
      </c>
      <c r="E74" s="215">
        <f t="shared" si="37"/>
        <v>2.6970524980677108E-2</v>
      </c>
      <c r="F74" s="52">
        <f t="shared" si="33"/>
        <v>-9.6291600633914509E-2</v>
      </c>
      <c r="H74" s="19">
        <v>1332.951</v>
      </c>
      <c r="I74" s="140">
        <v>1393.22</v>
      </c>
      <c r="J74" s="214">
        <f t="shared" si="38"/>
        <v>3.1114149241830275E-2</v>
      </c>
      <c r="K74" s="215">
        <f t="shared" si="39"/>
        <v>2.8822420360070683E-2</v>
      </c>
      <c r="L74" s="52">
        <f t="shared" si="34"/>
        <v>4.5214715319617904E-2</v>
      </c>
      <c r="N74" s="40">
        <f t="shared" si="35"/>
        <v>2.5605359458291312</v>
      </c>
      <c r="O74" s="143">
        <f t="shared" si="35"/>
        <v>2.9614750195558281</v>
      </c>
      <c r="P74" s="52">
        <f t="shared" si="40"/>
        <v>0.15658404420363181</v>
      </c>
    </row>
    <row r="75" spans="1:16" ht="20.100000000000001" customHeight="1" x14ac:dyDescent="0.25">
      <c r="A75" s="38" t="s">
        <v>202</v>
      </c>
      <c r="B75" s="19">
        <v>2324.9300000000003</v>
      </c>
      <c r="C75" s="140">
        <v>4966.6799999999994</v>
      </c>
      <c r="D75" s="247">
        <f t="shared" si="36"/>
        <v>1.390562764835419E-2</v>
      </c>
      <c r="E75" s="215">
        <f t="shared" si="37"/>
        <v>2.8473703153383451E-2</v>
      </c>
      <c r="F75" s="52">
        <f t="shared" si="33"/>
        <v>1.1362707694425203</v>
      </c>
      <c r="H75" s="19">
        <v>496.32199999999995</v>
      </c>
      <c r="I75" s="140">
        <v>1139.5999999999999</v>
      </c>
      <c r="J75" s="214">
        <f t="shared" si="38"/>
        <v>1.1585299669683044E-2</v>
      </c>
      <c r="K75" s="215">
        <f t="shared" si="39"/>
        <v>2.357562355000398E-2</v>
      </c>
      <c r="L75" s="52">
        <f t="shared" si="34"/>
        <v>1.2960900383218961</v>
      </c>
      <c r="N75" s="40">
        <f t="shared" ref="N75" si="41">(H75/B75)*10</f>
        <v>2.1347825525929807</v>
      </c>
      <c r="O75" s="143">
        <f t="shared" ref="O75" si="42">(I75/C75)*10</f>
        <v>2.2944904845893035</v>
      </c>
      <c r="P75" s="52">
        <f t="shared" ref="P75" si="43">(O75-N75)/N75</f>
        <v>7.4812271536665906E-2</v>
      </c>
    </row>
    <row r="76" spans="1:16" ht="20.100000000000001" customHeight="1" x14ac:dyDescent="0.25">
      <c r="A76" s="38" t="s">
        <v>203</v>
      </c>
      <c r="B76" s="19">
        <v>3729.94</v>
      </c>
      <c r="C76" s="140">
        <v>3877.1300000000006</v>
      </c>
      <c r="D76" s="247">
        <f t="shared" si="36"/>
        <v>2.2309126206252326E-2</v>
      </c>
      <c r="E76" s="215">
        <f t="shared" si="37"/>
        <v>2.2227372954786218E-2</v>
      </c>
      <c r="F76" s="52">
        <f t="shared" si="33"/>
        <v>3.9461760778993903E-2</v>
      </c>
      <c r="H76" s="19">
        <v>751.86699999999985</v>
      </c>
      <c r="I76" s="140">
        <v>775.25999999999988</v>
      </c>
      <c r="J76" s="214">
        <f t="shared" si="38"/>
        <v>1.7550309087136135E-2</v>
      </c>
      <c r="K76" s="215">
        <f t="shared" si="39"/>
        <v>1.6038292307279822E-2</v>
      </c>
      <c r="L76" s="52">
        <f t="shared" si="34"/>
        <v>3.1113215502209877E-2</v>
      </c>
      <c r="N76" s="40">
        <f t="shared" si="35"/>
        <v>2.0157616476404443</v>
      </c>
      <c r="O76" s="143">
        <f t="shared" si="35"/>
        <v>1.9995718482485749</v>
      </c>
      <c r="P76" s="52">
        <f t="shared" si="40"/>
        <v>-8.0316040395055598E-3</v>
      </c>
    </row>
    <row r="77" spans="1:16" ht="20.100000000000001" customHeight="1" x14ac:dyDescent="0.25">
      <c r="A77" s="38" t="s">
        <v>165</v>
      </c>
      <c r="B77" s="19">
        <v>1925.33</v>
      </c>
      <c r="C77" s="140">
        <v>2364.8599999999997</v>
      </c>
      <c r="D77" s="247">
        <f t="shared" si="36"/>
        <v>1.1515582009009205E-2</v>
      </c>
      <c r="E77" s="215">
        <f t="shared" si="37"/>
        <v>1.3557612255935632E-2</v>
      </c>
      <c r="F77" s="52">
        <f t="shared" si="33"/>
        <v>0.22828813761796668</v>
      </c>
      <c r="H77" s="19">
        <v>453.86399999999998</v>
      </c>
      <c r="I77" s="140">
        <v>601.81700000000001</v>
      </c>
      <c r="J77" s="214">
        <f t="shared" si="38"/>
        <v>1.0594232069666518E-2</v>
      </c>
      <c r="K77" s="215">
        <f t="shared" si="39"/>
        <v>1.2450167636006272E-2</v>
      </c>
      <c r="L77" s="52">
        <f t="shared" si="34"/>
        <v>0.3259853171875276</v>
      </c>
      <c r="N77" s="40">
        <f t="shared" si="35"/>
        <v>2.3573309510577407</v>
      </c>
      <c r="O77" s="143">
        <f t="shared" si="35"/>
        <v>2.5448314065103221</v>
      </c>
      <c r="P77" s="52">
        <f t="shared" si="40"/>
        <v>7.9539300736898855E-2</v>
      </c>
    </row>
    <row r="78" spans="1:16" ht="20.100000000000001" customHeight="1" x14ac:dyDescent="0.25">
      <c r="A78" s="38" t="s">
        <v>173</v>
      </c>
      <c r="B78" s="19">
        <v>2047.77</v>
      </c>
      <c r="C78" s="140">
        <v>1527.3300000000002</v>
      </c>
      <c r="D78" s="247">
        <f t="shared" si="36"/>
        <v>1.2247907304508204E-2</v>
      </c>
      <c r="E78" s="215">
        <f t="shared" si="37"/>
        <v>8.7560988501890914E-3</v>
      </c>
      <c r="F78" s="52">
        <f t="shared" si="33"/>
        <v>-0.25414963594544299</v>
      </c>
      <c r="H78" s="19">
        <v>734.399</v>
      </c>
      <c r="I78" s="140">
        <v>543.35399999999993</v>
      </c>
      <c r="J78" s="214">
        <f t="shared" si="38"/>
        <v>1.7142565697501944E-2</v>
      </c>
      <c r="K78" s="215">
        <f t="shared" si="39"/>
        <v>1.124070670269293E-2</v>
      </c>
      <c r="L78" s="52">
        <f t="shared" si="34"/>
        <v>-0.26013788145136374</v>
      </c>
      <c r="N78" s="40">
        <f t="shared" si="35"/>
        <v>3.5863353794615604</v>
      </c>
      <c r="O78" s="143">
        <f t="shared" si="35"/>
        <v>3.557541592190292</v>
      </c>
      <c r="P78" s="52">
        <f t="shared" si="40"/>
        <v>-8.0287491895393963E-3</v>
      </c>
    </row>
    <row r="79" spans="1:16" ht="20.100000000000001" customHeight="1" x14ac:dyDescent="0.25">
      <c r="A79" s="38" t="s">
        <v>174</v>
      </c>
      <c r="B79" s="19">
        <v>154.62000000000003</v>
      </c>
      <c r="C79" s="140">
        <v>450.42999999999995</v>
      </c>
      <c r="D79" s="247">
        <f t="shared" si="36"/>
        <v>9.2479693882763139E-4</v>
      </c>
      <c r="E79" s="215">
        <f t="shared" si="37"/>
        <v>2.5822904055382082E-3</v>
      </c>
      <c r="F79" s="52">
        <f t="shared" si="33"/>
        <v>1.9131418962618023</v>
      </c>
      <c r="H79" s="19">
        <v>165.02199999999999</v>
      </c>
      <c r="I79" s="140">
        <v>492.67399999999998</v>
      </c>
      <c r="J79" s="214">
        <f t="shared" si="38"/>
        <v>3.8519939113930784E-3</v>
      </c>
      <c r="K79" s="215">
        <f t="shared" si="39"/>
        <v>1.0192257596415111E-2</v>
      </c>
      <c r="L79" s="52">
        <f t="shared" si="34"/>
        <v>1.9855049629746337</v>
      </c>
      <c r="N79" s="40">
        <f t="shared" si="35"/>
        <v>10.672746087181475</v>
      </c>
      <c r="O79" s="143">
        <f t="shared" si="35"/>
        <v>10.9378593788158</v>
      </c>
      <c r="P79" s="52">
        <f t="shared" si="40"/>
        <v>2.484021351850017E-2</v>
      </c>
    </row>
    <row r="80" spans="1:16" ht="20.100000000000001" customHeight="1" x14ac:dyDescent="0.25">
      <c r="A80" s="38" t="s">
        <v>215</v>
      </c>
      <c r="B80" s="19">
        <v>1335.7399999999998</v>
      </c>
      <c r="C80" s="140">
        <v>1774.2499999999998</v>
      </c>
      <c r="D80" s="247">
        <f t="shared" si="36"/>
        <v>7.9891880938405112E-3</v>
      </c>
      <c r="E80" s="215">
        <f t="shared" si="37"/>
        <v>1.0171677623662202E-2</v>
      </c>
      <c r="F80" s="52">
        <f t="shared" si="33"/>
        <v>0.32828993666432094</v>
      </c>
      <c r="H80" s="19">
        <v>330.24800000000005</v>
      </c>
      <c r="I80" s="140">
        <v>454.90000000000009</v>
      </c>
      <c r="J80" s="214">
        <f t="shared" si="38"/>
        <v>7.7087496530749934E-3</v>
      </c>
      <c r="K80" s="215">
        <f t="shared" si="39"/>
        <v>9.4108030474700007E-3</v>
      </c>
      <c r="L80" s="52">
        <f t="shared" si="34"/>
        <v>0.37744967418424952</v>
      </c>
      <c r="N80" s="40">
        <f t="shared" si="35"/>
        <v>2.4723973228322884</v>
      </c>
      <c r="O80" s="143">
        <f t="shared" si="35"/>
        <v>2.5639002395378334</v>
      </c>
      <c r="P80" s="52">
        <f t="shared" si="40"/>
        <v>3.7009794445466634E-2</v>
      </c>
    </row>
    <row r="81" spans="1:16" ht="20.100000000000001" customHeight="1" x14ac:dyDescent="0.25">
      <c r="A81" s="38" t="s">
        <v>200</v>
      </c>
      <c r="B81" s="19">
        <v>953.97</v>
      </c>
      <c r="C81" s="140">
        <v>1135.47</v>
      </c>
      <c r="D81" s="247">
        <f t="shared" si="36"/>
        <v>5.705785381796633E-3</v>
      </c>
      <c r="E81" s="215">
        <f t="shared" si="37"/>
        <v>6.5095870318950108E-3</v>
      </c>
      <c r="F81" s="52">
        <f t="shared" si="33"/>
        <v>0.19025755526903362</v>
      </c>
      <c r="H81" s="19">
        <v>277.00800000000004</v>
      </c>
      <c r="I81" s="140">
        <v>337.98099999999994</v>
      </c>
      <c r="J81" s="214">
        <f t="shared" si="38"/>
        <v>6.4660053169103152E-3</v>
      </c>
      <c r="K81" s="215">
        <f t="shared" si="39"/>
        <v>6.9920259942557869E-3</v>
      </c>
      <c r="L81" s="52">
        <f t="shared" si="34"/>
        <v>0.22011277652630931</v>
      </c>
      <c r="N81" s="40">
        <f t="shared" si="35"/>
        <v>2.9037391112928086</v>
      </c>
      <c r="O81" s="143">
        <f t="shared" si="35"/>
        <v>2.9765735774613149</v>
      </c>
      <c r="P81" s="52">
        <f t="shared" si="40"/>
        <v>2.5082992437319481E-2</v>
      </c>
    </row>
    <row r="82" spans="1:16" ht="20.100000000000001" customHeight="1" x14ac:dyDescent="0.25">
      <c r="A82" s="38" t="s">
        <v>193</v>
      </c>
      <c r="B82" s="19">
        <v>695.08</v>
      </c>
      <c r="C82" s="140">
        <v>956.31000000000006</v>
      </c>
      <c r="D82" s="247">
        <f t="shared" si="36"/>
        <v>4.1573396471369156E-3</v>
      </c>
      <c r="E82" s="215">
        <f t="shared" si="37"/>
        <v>5.4824726099954365E-3</v>
      </c>
      <c r="F82" s="52">
        <f t="shared" si="33"/>
        <v>0.37582724290729125</v>
      </c>
      <c r="H82" s="19">
        <v>180.39700000000005</v>
      </c>
      <c r="I82" s="140">
        <v>274.44400000000007</v>
      </c>
      <c r="J82" s="214">
        <f t="shared" si="38"/>
        <v>4.2108818559560383E-3</v>
      </c>
      <c r="K82" s="215">
        <f t="shared" si="39"/>
        <v>5.6775960245325505E-3</v>
      </c>
      <c r="L82" s="52">
        <f t="shared" si="34"/>
        <v>0.52133350332876938</v>
      </c>
      <c r="N82" s="40">
        <f t="shared" si="35"/>
        <v>2.5953415434194631</v>
      </c>
      <c r="O82" s="143">
        <f t="shared" si="35"/>
        <v>2.8698225470820136</v>
      </c>
      <c r="P82" s="52">
        <f t="shared" si="40"/>
        <v>0.1057591068730442</v>
      </c>
    </row>
    <row r="83" spans="1:16" ht="20.100000000000001" customHeight="1" x14ac:dyDescent="0.25">
      <c r="A83" s="38" t="s">
        <v>199</v>
      </c>
      <c r="B83" s="19">
        <v>187.55</v>
      </c>
      <c r="C83" s="140">
        <v>1079.5899999999999</v>
      </c>
      <c r="D83" s="247">
        <f t="shared" si="36"/>
        <v>1.121754403551431E-3</v>
      </c>
      <c r="E83" s="215">
        <f t="shared" si="37"/>
        <v>6.1892300666363123E-3</v>
      </c>
      <c r="F83" s="52">
        <f t="shared" si="33"/>
        <v>4.7562783257797916</v>
      </c>
      <c r="H83" s="19">
        <v>41.210999999999999</v>
      </c>
      <c r="I83" s="140">
        <v>225.79000000000002</v>
      </c>
      <c r="J83" s="214">
        <f t="shared" si="38"/>
        <v>9.6195974526075401E-4</v>
      </c>
      <c r="K83" s="215">
        <f t="shared" si="39"/>
        <v>4.6710600573494207E-3</v>
      </c>
      <c r="L83" s="52">
        <f t="shared" si="34"/>
        <v>4.4788769988595281</v>
      </c>
      <c r="N83" s="40">
        <f t="shared" si="35"/>
        <v>2.1973340442548652</v>
      </c>
      <c r="O83" s="143">
        <f t="shared" si="35"/>
        <v>2.0914421215461427</v>
      </c>
      <c r="P83" s="52">
        <f t="shared" si="40"/>
        <v>-4.8191090009999528E-2</v>
      </c>
    </row>
    <row r="84" spans="1:16" ht="20.100000000000001" customHeight="1" x14ac:dyDescent="0.25">
      <c r="A84" s="38" t="s">
        <v>205</v>
      </c>
      <c r="B84" s="19">
        <v>539.20000000000005</v>
      </c>
      <c r="C84" s="140">
        <v>510.1</v>
      </c>
      <c r="D84" s="247">
        <f t="shared" si="36"/>
        <v>3.2250065283654043E-3</v>
      </c>
      <c r="E84" s="215">
        <f t="shared" si="37"/>
        <v>2.9243752322559336E-3</v>
      </c>
      <c r="F84" s="52">
        <f t="shared" si="33"/>
        <v>-5.3968842729970365E-2</v>
      </c>
      <c r="H84" s="19">
        <v>183.26599999999999</v>
      </c>
      <c r="I84" s="140">
        <v>196.785</v>
      </c>
      <c r="J84" s="214">
        <f t="shared" si="38"/>
        <v>4.2778509299691188E-3</v>
      </c>
      <c r="K84" s="215">
        <f t="shared" si="39"/>
        <v>4.0710153389676498E-3</v>
      </c>
      <c r="L84" s="52">
        <f t="shared" si="34"/>
        <v>7.3767092641297383E-2</v>
      </c>
      <c r="N84" s="40">
        <f t="shared" si="35"/>
        <v>3.3988501483679521</v>
      </c>
      <c r="O84" s="143">
        <f t="shared" si="35"/>
        <v>3.8577729856890803</v>
      </c>
      <c r="P84" s="52">
        <f t="shared" si="40"/>
        <v>0.13502296873590977</v>
      </c>
    </row>
    <row r="85" spans="1:16" ht="20.100000000000001" customHeight="1" x14ac:dyDescent="0.25">
      <c r="A85" s="38" t="s">
        <v>180</v>
      </c>
      <c r="B85" s="19">
        <v>1221.4399999999998</v>
      </c>
      <c r="C85" s="140">
        <v>649.47</v>
      </c>
      <c r="D85" s="247">
        <f t="shared" si="36"/>
        <v>7.3055489132170595E-3</v>
      </c>
      <c r="E85" s="215">
        <f t="shared" si="37"/>
        <v>3.7233757735605985E-3</v>
      </c>
      <c r="F85" s="52">
        <f t="shared" si="33"/>
        <v>-0.46827515064186526</v>
      </c>
      <c r="H85" s="19">
        <v>244.87199999999999</v>
      </c>
      <c r="I85" s="140">
        <v>164.423</v>
      </c>
      <c r="J85" s="214">
        <f t="shared" si="38"/>
        <v>5.7158769925867211E-3</v>
      </c>
      <c r="K85" s="215">
        <f t="shared" si="39"/>
        <v>3.4015222454916679E-3</v>
      </c>
      <c r="L85" s="52">
        <f t="shared" si="34"/>
        <v>-0.32853490803358487</v>
      </c>
      <c r="N85" s="40">
        <f t="shared" si="35"/>
        <v>2.0047812418129425</v>
      </c>
      <c r="O85" s="143">
        <f t="shared" si="35"/>
        <v>2.5316488829353161</v>
      </c>
      <c r="P85" s="52">
        <f t="shared" si="40"/>
        <v>0.26280555211396645</v>
      </c>
    </row>
    <row r="86" spans="1:16" ht="20.100000000000001" customHeight="1" x14ac:dyDescent="0.25">
      <c r="A86" s="38" t="s">
        <v>195</v>
      </c>
      <c r="B86" s="19">
        <v>361.15999999999997</v>
      </c>
      <c r="C86" s="140">
        <v>471.7</v>
      </c>
      <c r="D86" s="247">
        <f t="shared" si="36"/>
        <v>2.1601323401046904E-3</v>
      </c>
      <c r="E86" s="215">
        <f t="shared" si="37"/>
        <v>2.7042301451776591E-3</v>
      </c>
      <c r="F86" s="52">
        <f t="shared" si="33"/>
        <v>0.30606933215195492</v>
      </c>
      <c r="H86" s="19">
        <v>107.176</v>
      </c>
      <c r="I86" s="140">
        <v>150.274</v>
      </c>
      <c r="J86" s="214">
        <f t="shared" si="38"/>
        <v>2.5017349168442063E-3</v>
      </c>
      <c r="K86" s="215">
        <f t="shared" si="39"/>
        <v>3.108812963630483E-3</v>
      </c>
      <c r="L86" s="52">
        <f t="shared" si="34"/>
        <v>0.40212360976337985</v>
      </c>
      <c r="N86" s="40">
        <f t="shared" si="35"/>
        <v>2.967549008749585</v>
      </c>
      <c r="O86" s="143">
        <f t="shared" si="35"/>
        <v>3.1857960568157728</v>
      </c>
      <c r="P86" s="52">
        <f t="shared" si="40"/>
        <v>7.3544547174352812E-2</v>
      </c>
    </row>
    <row r="87" spans="1:16" ht="20.100000000000001" customHeight="1" x14ac:dyDescent="0.25">
      <c r="A87" s="38" t="s">
        <v>218</v>
      </c>
      <c r="B87" s="19">
        <v>600.70000000000005</v>
      </c>
      <c r="C87" s="140">
        <v>582.61</v>
      </c>
      <c r="D87" s="247">
        <f t="shared" si="36"/>
        <v>3.5928438827690992E-3</v>
      </c>
      <c r="E87" s="215">
        <f t="shared" si="37"/>
        <v>3.3400710724654568E-3</v>
      </c>
      <c r="F87" s="52">
        <f t="shared" si="33"/>
        <v>-3.011486598967876E-2</v>
      </c>
      <c r="H87" s="19">
        <v>143.68899999999999</v>
      </c>
      <c r="I87" s="140">
        <v>135.25900000000001</v>
      </c>
      <c r="J87" s="214">
        <f t="shared" si="38"/>
        <v>3.3540325116297224E-3</v>
      </c>
      <c r="K87" s="215">
        <f t="shared" si="39"/>
        <v>2.7981881938838092E-3</v>
      </c>
      <c r="L87" s="52">
        <f t="shared" si="34"/>
        <v>-5.8668374057860927E-2</v>
      </c>
      <c r="N87" s="40">
        <f t="shared" ref="N87:N91" si="44">(H87/B87)*10</f>
        <v>2.3920259697020141</v>
      </c>
      <c r="O87" s="143">
        <f t="shared" ref="O87:O91" si="45">(I87/C87)*10</f>
        <v>2.321604503870514</v>
      </c>
      <c r="P87" s="52">
        <f t="shared" ref="P87:P91" si="46">(O87-N87)/N87</f>
        <v>-2.9440092508808691E-2</v>
      </c>
    </row>
    <row r="88" spans="1:16" ht="20.100000000000001" customHeight="1" x14ac:dyDescent="0.25">
      <c r="A88" s="38" t="s">
        <v>201</v>
      </c>
      <c r="B88" s="19">
        <v>840.81</v>
      </c>
      <c r="C88" s="140">
        <v>680.4</v>
      </c>
      <c r="D88" s="247">
        <f t="shared" si="36"/>
        <v>5.0289646496938338E-3</v>
      </c>
      <c r="E88" s="215">
        <f t="shared" si="37"/>
        <v>3.9006957616681773E-3</v>
      </c>
      <c r="F88" s="52">
        <f t="shared" si="33"/>
        <v>-0.19078031897812822</v>
      </c>
      <c r="H88" s="19">
        <v>152.67299999999997</v>
      </c>
      <c r="I88" s="140">
        <v>116.038</v>
      </c>
      <c r="J88" s="214">
        <f t="shared" si="38"/>
        <v>3.5637397827811769E-3</v>
      </c>
      <c r="K88" s="215">
        <f t="shared" si="39"/>
        <v>2.4005512508734309E-3</v>
      </c>
      <c r="L88" s="52">
        <f t="shared" si="34"/>
        <v>-0.23995729434805096</v>
      </c>
      <c r="N88" s="40">
        <f t="shared" si="44"/>
        <v>1.8157847789631427</v>
      </c>
      <c r="O88" s="143">
        <f t="shared" si="45"/>
        <v>1.7054379776602</v>
      </c>
      <c r="P88" s="52">
        <f t="shared" si="46"/>
        <v>-6.0770859289807147E-2</v>
      </c>
    </row>
    <row r="89" spans="1:16" ht="20.100000000000001" customHeight="1" x14ac:dyDescent="0.25">
      <c r="A89" s="38" t="s">
        <v>197</v>
      </c>
      <c r="B89" s="19">
        <v>312.84999999999997</v>
      </c>
      <c r="C89" s="140">
        <v>246.02</v>
      </c>
      <c r="D89" s="247">
        <f t="shared" si="36"/>
        <v>1.8711856313039996E-3</v>
      </c>
      <c r="E89" s="215">
        <f t="shared" si="37"/>
        <v>1.4104191229947164E-3</v>
      </c>
      <c r="F89" s="52">
        <f t="shared" si="33"/>
        <v>-0.21361674924085014</v>
      </c>
      <c r="H89" s="19">
        <v>131.31</v>
      </c>
      <c r="I89" s="140">
        <v>99.814999999999984</v>
      </c>
      <c r="J89" s="214">
        <f t="shared" si="38"/>
        <v>3.0650781138576986E-3</v>
      </c>
      <c r="K89" s="215">
        <f t="shared" si="39"/>
        <v>2.064935823660624E-3</v>
      </c>
      <c r="L89" s="52">
        <f t="shared" si="34"/>
        <v>-0.2398522580153836</v>
      </c>
      <c r="N89" s="40">
        <f t="shared" si="44"/>
        <v>4.1972191145916575</v>
      </c>
      <c r="O89" s="143">
        <f t="shared" si="45"/>
        <v>4.0571904723193235</v>
      </c>
      <c r="P89" s="52">
        <f t="shared" si="46"/>
        <v>-3.3362242582362117E-2</v>
      </c>
    </row>
    <row r="90" spans="1:16" ht="20.100000000000001" customHeight="1" x14ac:dyDescent="0.25">
      <c r="A90" s="38" t="s">
        <v>194</v>
      </c>
      <c r="B90" s="19">
        <v>441.03000000000003</v>
      </c>
      <c r="C90" s="140">
        <v>307.90000000000003</v>
      </c>
      <c r="D90" s="247">
        <f t="shared" si="36"/>
        <v>2.6378424132140099E-3</v>
      </c>
      <c r="E90" s="215">
        <f t="shared" si="37"/>
        <v>1.7651737581093944E-3</v>
      </c>
      <c r="F90" s="52">
        <f t="shared" si="33"/>
        <v>-0.3018615513683876</v>
      </c>
      <c r="H90" s="19">
        <v>133.03600000000006</v>
      </c>
      <c r="I90" s="140">
        <v>94.927999999999983</v>
      </c>
      <c r="J90" s="214">
        <f t="shared" si="38"/>
        <v>3.1053669328701011E-3</v>
      </c>
      <c r="K90" s="215">
        <f t="shared" si="39"/>
        <v>1.9638353741266916E-3</v>
      </c>
      <c r="L90" s="52">
        <f t="shared" si="34"/>
        <v>-0.28644878078114239</v>
      </c>
      <c r="N90" s="40">
        <f t="shared" si="44"/>
        <v>3.0164841394009487</v>
      </c>
      <c r="O90" s="143">
        <f t="shared" si="45"/>
        <v>3.0830789217278327</v>
      </c>
      <c r="P90" s="52">
        <f t="shared" si="46"/>
        <v>2.2076954245185989E-2</v>
      </c>
    </row>
    <row r="91" spans="1:16" ht="20.100000000000001" customHeight="1" x14ac:dyDescent="0.25">
      <c r="A91" s="38" t="s">
        <v>219</v>
      </c>
      <c r="B91" s="19">
        <v>148.19</v>
      </c>
      <c r="C91" s="140">
        <v>340.59999999999997</v>
      </c>
      <c r="D91" s="247">
        <f t="shared" si="36"/>
        <v>8.86338496733066E-4</v>
      </c>
      <c r="E91" s="215">
        <f t="shared" si="37"/>
        <v>1.9526410588244871E-3</v>
      </c>
      <c r="F91" s="52">
        <f t="shared" si="33"/>
        <v>1.2984007018017407</v>
      </c>
      <c r="H91" s="19">
        <v>36.027999999999999</v>
      </c>
      <c r="I91" s="140">
        <v>83.521999999999991</v>
      </c>
      <c r="J91" s="214">
        <f t="shared" si="38"/>
        <v>8.4097657669686366E-4</v>
      </c>
      <c r="K91" s="215">
        <f t="shared" si="39"/>
        <v>1.7278722623231242E-3</v>
      </c>
      <c r="L91" s="52">
        <f t="shared" si="34"/>
        <v>1.3182524703008769</v>
      </c>
      <c r="N91" s="40">
        <f t="shared" si="44"/>
        <v>2.4312031851002089</v>
      </c>
      <c r="O91" s="143">
        <f t="shared" si="45"/>
        <v>2.4522019964768056</v>
      </c>
      <c r="P91" s="52">
        <f t="shared" si="46"/>
        <v>8.6372095533969635E-3</v>
      </c>
    </row>
    <row r="92" spans="1:16" ht="20.100000000000001" customHeight="1" x14ac:dyDescent="0.25">
      <c r="A92" s="38" t="s">
        <v>220</v>
      </c>
      <c r="B92" s="19">
        <v>468.22999999999996</v>
      </c>
      <c r="C92" s="140">
        <v>234.04999999999998</v>
      </c>
      <c r="D92" s="247">
        <f t="shared" si="36"/>
        <v>2.800528202478733E-3</v>
      </c>
      <c r="E92" s="215">
        <f t="shared" si="37"/>
        <v>1.3417957716320354E-3</v>
      </c>
      <c r="F92" s="52">
        <f t="shared" si="33"/>
        <v>-0.50013882066505777</v>
      </c>
      <c r="H92" s="19">
        <v>126.361</v>
      </c>
      <c r="I92" s="140">
        <v>67.861999999999995</v>
      </c>
      <c r="J92" s="214">
        <f t="shared" si="38"/>
        <v>2.9495570447427666E-3</v>
      </c>
      <c r="K92" s="215">
        <f t="shared" si="39"/>
        <v>1.4039039709989208E-3</v>
      </c>
      <c r="L92" s="52">
        <f t="shared" si="34"/>
        <v>-0.46295138531667213</v>
      </c>
      <c r="N92" s="40">
        <f t="shared" ref="N92" si="47">(H92/B92)*10</f>
        <v>2.6986950857484571</v>
      </c>
      <c r="O92" s="143">
        <f t="shared" ref="O92" si="48">(I92/C92)*10</f>
        <v>2.89946592608417</v>
      </c>
      <c r="P92" s="52">
        <f t="shared" ref="P92" si="49">(O92-N92)/N92</f>
        <v>7.4395525969556148E-2</v>
      </c>
    </row>
    <row r="93" spans="1:16" ht="20.100000000000001" customHeight="1" x14ac:dyDescent="0.25">
      <c r="A93" s="38" t="s">
        <v>181</v>
      </c>
      <c r="B93" s="19">
        <v>323.23</v>
      </c>
      <c r="C93" s="140">
        <v>256.19</v>
      </c>
      <c r="D93" s="247">
        <f t="shared" si="36"/>
        <v>1.9332693994131111E-3</v>
      </c>
      <c r="E93" s="215">
        <f t="shared" si="37"/>
        <v>1.468723173400603E-3</v>
      </c>
      <c r="F93" s="52">
        <f t="shared" si="33"/>
        <v>-0.20740649073415221</v>
      </c>
      <c r="H93" s="19">
        <v>71.817000000000007</v>
      </c>
      <c r="I93" s="140">
        <v>61.343000000000004</v>
      </c>
      <c r="J93" s="214">
        <f t="shared" si="38"/>
        <v>1.6763743424180822E-3</v>
      </c>
      <c r="K93" s="215">
        <f t="shared" si="39"/>
        <v>1.2690413087292861E-3</v>
      </c>
      <c r="L93" s="52">
        <f t="shared" si="34"/>
        <v>-0.14584290627567292</v>
      </c>
      <c r="N93" s="40">
        <f t="shared" ref="N93:N94" si="50">(H93/B93)*10</f>
        <v>2.2218544070785509</v>
      </c>
      <c r="O93" s="143">
        <f t="shared" ref="O93:O94" si="51">(I93/C93)*10</f>
        <v>2.3944338186502208</v>
      </c>
      <c r="P93" s="52">
        <f t="shared" ref="P93:P94" si="52">(O93-N93)/N93</f>
        <v>7.767359149269791E-2</v>
      </c>
    </row>
    <row r="94" spans="1:16" ht="20.100000000000001" customHeight="1" x14ac:dyDescent="0.25">
      <c r="A94" s="38" t="s">
        <v>204</v>
      </c>
      <c r="B94" s="19">
        <v>60.199999999999996</v>
      </c>
      <c r="C94" s="140">
        <v>121.99</v>
      </c>
      <c r="D94" s="247">
        <f t="shared" si="36"/>
        <v>3.6006193065207212E-4</v>
      </c>
      <c r="E94" s="215">
        <f t="shared" si="37"/>
        <v>6.9936195762184143E-4</v>
      </c>
      <c r="F94" s="52">
        <f t="shared" si="33"/>
        <v>1.0264119601328905</v>
      </c>
      <c r="H94" s="19">
        <v>25.679999999999996</v>
      </c>
      <c r="I94" s="140">
        <v>58.607000000000006</v>
      </c>
      <c r="J94" s="214">
        <f t="shared" si="38"/>
        <v>5.9943040106515643E-4</v>
      </c>
      <c r="K94" s="215">
        <f t="shared" si="39"/>
        <v>1.2124399520841379E-3</v>
      </c>
      <c r="L94" s="52">
        <f t="shared" si="34"/>
        <v>1.2822040498442373</v>
      </c>
      <c r="N94" s="40">
        <f t="shared" si="50"/>
        <v>4.2657807308970099</v>
      </c>
      <c r="O94" s="143">
        <f t="shared" si="51"/>
        <v>4.8042462496925982</v>
      </c>
      <c r="P94" s="52">
        <f t="shared" si="52"/>
        <v>0.12622906632201875</v>
      </c>
    </row>
    <row r="95" spans="1:16" ht="20.100000000000001" customHeight="1" thickBot="1" x14ac:dyDescent="0.3">
      <c r="A95" s="8" t="s">
        <v>17</v>
      </c>
      <c r="B95" s="19">
        <f>B96-SUM(B68:B94)</f>
        <v>2469.0399999999499</v>
      </c>
      <c r="C95" s="140">
        <f>C96-SUM(C68:C94)</f>
        <v>1997.5100000000384</v>
      </c>
      <c r="D95" s="247">
        <f t="shared" si="36"/>
        <v>1.4767563276697248E-2</v>
      </c>
      <c r="E95" s="215">
        <f t="shared" si="37"/>
        <v>1.1451614919003456E-2</v>
      </c>
      <c r="F95" s="52">
        <f>(C95-B95)/B95</f>
        <v>-0.19097705990989255</v>
      </c>
      <c r="H95" s="19">
        <f>H96-SUM(H68:H94)</f>
        <v>623.15099999996892</v>
      </c>
      <c r="I95" s="140">
        <f>I96-SUM(I68:I94)</f>
        <v>621.43199999999342</v>
      </c>
      <c r="J95" s="214">
        <f t="shared" si="38"/>
        <v>1.4545780913323004E-2</v>
      </c>
      <c r="K95" s="215">
        <f t="shared" si="39"/>
        <v>1.2855955505375501E-2</v>
      </c>
      <c r="L95" s="52">
        <f t="shared" si="34"/>
        <v>-2.7585609266062004E-3</v>
      </c>
      <c r="N95" s="40">
        <f t="shared" si="35"/>
        <v>2.5238594757475843</v>
      </c>
      <c r="O95" s="143">
        <f t="shared" si="35"/>
        <v>3.1110332363791993</v>
      </c>
      <c r="P95" s="52">
        <f>(O95-N95)/N95</f>
        <v>0.23264914955603466</v>
      </c>
    </row>
    <row r="96" spans="1:16" ht="26.25" customHeight="1" thickBot="1" x14ac:dyDescent="0.3">
      <c r="A96" s="12" t="s">
        <v>18</v>
      </c>
      <c r="B96" s="17">
        <v>167193.46</v>
      </c>
      <c r="C96" s="145">
        <v>174430.41999999998</v>
      </c>
      <c r="D96" s="243">
        <f>SUM(D68:D95)</f>
        <v>0.99999999999999989</v>
      </c>
      <c r="E96" s="244">
        <f>SUM(E68:E95)</f>
        <v>1.0000000000000004</v>
      </c>
      <c r="F96" s="57">
        <f>(C96-B96)/B96</f>
        <v>4.3284946671957099E-2</v>
      </c>
      <c r="G96" s="1"/>
      <c r="H96" s="17">
        <v>42840.669999999969</v>
      </c>
      <c r="I96" s="145">
        <v>48338.064000000013</v>
      </c>
      <c r="J96" s="255">
        <f t="shared" si="38"/>
        <v>1</v>
      </c>
      <c r="K96" s="244">
        <f t="shared" si="39"/>
        <v>1</v>
      </c>
      <c r="L96" s="57">
        <f t="shared" si="34"/>
        <v>0.12832184930814686</v>
      </c>
      <c r="M96" s="1"/>
      <c r="N96" s="37">
        <f t="shared" si="35"/>
        <v>2.5623412542571922</v>
      </c>
      <c r="O96" s="150">
        <f t="shared" si="35"/>
        <v>2.7711946115820862</v>
      </c>
      <c r="P96" s="57">
        <f>(O96-N96)/N96</f>
        <v>8.1508798634020913E-2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143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13</v>
      </c>
      <c r="H4" s="340"/>
      <c r="I4" s="130" t="s">
        <v>0</v>
      </c>
      <c r="K4" s="346" t="s">
        <v>19</v>
      </c>
      <c r="L4" s="340"/>
      <c r="M4" s="338" t="s">
        <v>13</v>
      </c>
      <c r="N4" s="339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156</v>
      </c>
      <c r="F5" s="348"/>
      <c r="G5" s="349" t="str">
        <f>E5</f>
        <v>jan-dez</v>
      </c>
      <c r="H5" s="349"/>
      <c r="I5" s="131" t="s">
        <v>137</v>
      </c>
      <c r="K5" s="350" t="str">
        <f>E5</f>
        <v>jan-dez</v>
      </c>
      <c r="L5" s="349"/>
      <c r="M5" s="351" t="str">
        <f>E5</f>
        <v>jan-dez</v>
      </c>
      <c r="N5" s="337"/>
      <c r="O5" s="131" t="str">
        <f>I5</f>
        <v>2022/2021</v>
      </c>
      <c r="Q5" s="350" t="str">
        <f>E5</f>
        <v>jan-dez</v>
      </c>
      <c r="R5" s="348"/>
      <c r="S5" s="131" t="str">
        <f>I5</f>
        <v>2022/2021</v>
      </c>
    </row>
    <row r="6" spans="1:19" ht="19.5" customHeight="1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255891.2300000001</v>
      </c>
      <c r="F7" s="145">
        <v>283052.99000000005</v>
      </c>
      <c r="G7" s="243">
        <f>E7/E15</f>
        <v>0.35407932456784219</v>
      </c>
      <c r="H7" s="244">
        <f>F7/F15</f>
        <v>0.38026119832881899</v>
      </c>
      <c r="I7" s="164">
        <f t="shared" ref="I7:I18" si="0">(F7-E7)/E7</f>
        <v>0.10614572449395761</v>
      </c>
      <c r="J7" s="1"/>
      <c r="K7" s="17">
        <v>61102.753999999972</v>
      </c>
      <c r="L7" s="145">
        <v>66972.911000000051</v>
      </c>
      <c r="M7" s="243">
        <f>K7/K15</f>
        <v>0.34463326024015795</v>
      </c>
      <c r="N7" s="244">
        <f>L7/L15</f>
        <v>0.35427948717562152</v>
      </c>
      <c r="O7" s="164">
        <f t="shared" ref="O7:O18" si="1">(L7-K7)/K7</f>
        <v>9.6070252414483345E-2</v>
      </c>
      <c r="P7" s="1"/>
      <c r="Q7" s="187">
        <f t="shared" ref="Q7:Q18" si="2">(K7/E7)*10</f>
        <v>2.3878408806741813</v>
      </c>
      <c r="R7" s="188">
        <f t="shared" ref="R7:R18" si="3">(L7/F7)*10</f>
        <v>2.3660909217033899</v>
      </c>
      <c r="S7" s="55">
        <f>(R7-Q7)/Q7</f>
        <v>-9.1086299538730535E-3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192028.40000000005</v>
      </c>
      <c r="F8" s="181">
        <v>199938.44000000006</v>
      </c>
      <c r="G8" s="245">
        <f>E8/E7</f>
        <v>0.75042978221645185</v>
      </c>
      <c r="H8" s="246">
        <f>F8/F7</f>
        <v>0.70636399212741063</v>
      </c>
      <c r="I8" s="206">
        <f t="shared" si="0"/>
        <v>4.1192032011931598E-2</v>
      </c>
      <c r="K8" s="180">
        <v>49435.239999999976</v>
      </c>
      <c r="L8" s="181">
        <v>51560.687000000056</v>
      </c>
      <c r="M8" s="250">
        <f>K8/K7</f>
        <v>0.80905093083038448</v>
      </c>
      <c r="N8" s="246">
        <f>L8/L7</f>
        <v>0.76987376284121822</v>
      </c>
      <c r="O8" s="207">
        <f t="shared" si="1"/>
        <v>4.2994572292965126E-2</v>
      </c>
      <c r="Q8" s="189">
        <f t="shared" si="2"/>
        <v>2.5743712909132173</v>
      </c>
      <c r="R8" s="190">
        <f t="shared" si="3"/>
        <v>2.578828113293274</v>
      </c>
      <c r="S8" s="182">
        <f t="shared" ref="S8:S18" si="4">(R8-Q8)/Q8</f>
        <v>1.7312275023373758E-3</v>
      </c>
    </row>
    <row r="9" spans="1:19" ht="24" customHeight="1" x14ac:dyDescent="0.25">
      <c r="A9" s="8"/>
      <c r="B9" t="s">
        <v>37</v>
      </c>
      <c r="E9" s="19">
        <v>59757.130000000026</v>
      </c>
      <c r="F9" s="140">
        <v>76613.75999999998</v>
      </c>
      <c r="G9" s="247">
        <f>E9/E7</f>
        <v>0.23352551003799546</v>
      </c>
      <c r="H9" s="215">
        <f>F9/F7</f>
        <v>0.27066931884379658</v>
      </c>
      <c r="I9" s="182">
        <f t="shared" si="0"/>
        <v>0.2820856691076018</v>
      </c>
      <c r="K9" s="19">
        <v>10692.119999999995</v>
      </c>
      <c r="L9" s="140">
        <v>13939.593999999996</v>
      </c>
      <c r="M9" s="247">
        <f>K9/K7</f>
        <v>0.17498589343452506</v>
      </c>
      <c r="N9" s="215">
        <f>L9/L7</f>
        <v>0.20813779469732149</v>
      </c>
      <c r="O9" s="182">
        <f t="shared" si="1"/>
        <v>0.30372592151977357</v>
      </c>
      <c r="Q9" s="189">
        <f t="shared" si="2"/>
        <v>1.789262636943908</v>
      </c>
      <c r="R9" s="190">
        <f t="shared" si="3"/>
        <v>1.8194635010734364</v>
      </c>
      <c r="S9" s="182">
        <f t="shared" si="4"/>
        <v>1.6878944156075371E-2</v>
      </c>
    </row>
    <row r="10" spans="1:19" ht="24" customHeight="1" thickBot="1" x14ac:dyDescent="0.3">
      <c r="A10" s="8"/>
      <c r="B10" t="s">
        <v>36</v>
      </c>
      <c r="E10" s="19">
        <v>4105.7000000000007</v>
      </c>
      <c r="F10" s="140">
        <v>6500.79</v>
      </c>
      <c r="G10" s="247">
        <f>E10/E7</f>
        <v>1.6044707745552667E-2</v>
      </c>
      <c r="H10" s="215">
        <f>F10/F7</f>
        <v>2.2966689028792803E-2</v>
      </c>
      <c r="I10" s="186">
        <f t="shared" si="0"/>
        <v>0.58335728377621332</v>
      </c>
      <c r="K10" s="19">
        <v>975.39399999999966</v>
      </c>
      <c r="L10" s="140">
        <v>1472.63</v>
      </c>
      <c r="M10" s="247">
        <f>K10/K7</f>
        <v>1.5963175735090436E-2</v>
      </c>
      <c r="N10" s="215">
        <f>L10/L7</f>
        <v>2.1988442461460259E-2</v>
      </c>
      <c r="O10" s="209">
        <f t="shared" si="1"/>
        <v>0.50977963776689283</v>
      </c>
      <c r="Q10" s="189">
        <f t="shared" si="2"/>
        <v>2.3757069440046754</v>
      </c>
      <c r="R10" s="190">
        <f t="shared" si="3"/>
        <v>2.2653092931782139</v>
      </c>
      <c r="S10" s="182">
        <f t="shared" si="4"/>
        <v>-4.6469389292757908E-2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466803.4100000005</v>
      </c>
      <c r="F11" s="145">
        <v>461311.65000000014</v>
      </c>
      <c r="G11" s="243">
        <f>E11/E15</f>
        <v>0.64592067543215781</v>
      </c>
      <c r="H11" s="244">
        <f>F11/F15</f>
        <v>0.61973880167118089</v>
      </c>
      <c r="I11" s="164">
        <f t="shared" si="0"/>
        <v>-1.1764609860070115E-2</v>
      </c>
      <c r="J11" s="1"/>
      <c r="K11" s="17">
        <v>116195.14799999987</v>
      </c>
      <c r="L11" s="145">
        <v>122066.85400000008</v>
      </c>
      <c r="M11" s="243">
        <f>K11/K15</f>
        <v>0.65536673975984194</v>
      </c>
      <c r="N11" s="244">
        <f>L11/L15</f>
        <v>0.64572051282437848</v>
      </c>
      <c r="O11" s="164">
        <f t="shared" si="1"/>
        <v>5.0533142743621411E-2</v>
      </c>
      <c r="Q11" s="191">
        <f t="shared" si="2"/>
        <v>2.4891666494038627</v>
      </c>
      <c r="R11" s="192">
        <f t="shared" si="3"/>
        <v>2.6460821876057117</v>
      </c>
      <c r="S11" s="57">
        <f t="shared" si="4"/>
        <v>6.3039386390392596E-2</v>
      </c>
    </row>
    <row r="12" spans="1:19" s="3" customFormat="1" ht="24" customHeight="1" x14ac:dyDescent="0.25">
      <c r="A12" s="46"/>
      <c r="B12" s="3" t="s">
        <v>33</v>
      </c>
      <c r="E12" s="31">
        <v>410646.07000000053</v>
      </c>
      <c r="F12" s="141">
        <v>411692.24000000017</v>
      </c>
      <c r="G12" s="247">
        <f>E12/E11</f>
        <v>0.87969809389353026</v>
      </c>
      <c r="H12" s="215">
        <f>F12/F11</f>
        <v>0.89243841988382488</v>
      </c>
      <c r="I12" s="206">
        <f t="shared" si="0"/>
        <v>2.5476196569947283E-3</v>
      </c>
      <c r="K12" s="31">
        <v>107537.20899999987</v>
      </c>
      <c r="L12" s="141">
        <v>114458.72800000008</v>
      </c>
      <c r="M12" s="247">
        <f>K12/K11</f>
        <v>0.92548794722478422</v>
      </c>
      <c r="N12" s="215">
        <f>L12/L11</f>
        <v>0.93767246594231057</v>
      </c>
      <c r="O12" s="206">
        <f t="shared" si="1"/>
        <v>6.436394494858251E-2</v>
      </c>
      <c r="Q12" s="189">
        <f t="shared" si="2"/>
        <v>2.6187322089798575</v>
      </c>
      <c r="R12" s="190">
        <f t="shared" si="3"/>
        <v>2.7802012493604455</v>
      </c>
      <c r="S12" s="182">
        <f t="shared" si="4"/>
        <v>6.1659240997188211E-2</v>
      </c>
    </row>
    <row r="13" spans="1:19" ht="24" customHeight="1" x14ac:dyDescent="0.25">
      <c r="A13" s="8"/>
      <c r="B13" s="3" t="s">
        <v>37</v>
      </c>
      <c r="D13" s="3"/>
      <c r="E13" s="19">
        <v>51557.599999999999</v>
      </c>
      <c r="F13" s="140">
        <v>45372.039999999994</v>
      </c>
      <c r="G13" s="247">
        <f>E13/E11</f>
        <v>0.11044820773695707</v>
      </c>
      <c r="H13" s="215">
        <f>F13/F11</f>
        <v>9.8354420487754821E-2</v>
      </c>
      <c r="I13" s="182">
        <f t="shared" si="0"/>
        <v>-0.11997377690195053</v>
      </c>
      <c r="K13" s="19">
        <v>8047.3310000000001</v>
      </c>
      <c r="L13" s="140">
        <v>7108.3530000000028</v>
      </c>
      <c r="M13" s="247">
        <f>K13/K11</f>
        <v>6.9257031283268461E-2</v>
      </c>
      <c r="N13" s="215">
        <f>L13/L11</f>
        <v>5.8233277643085633E-2</v>
      </c>
      <c r="O13" s="182">
        <f t="shared" si="1"/>
        <v>-0.11668191602905327</v>
      </c>
      <c r="Q13" s="189">
        <f t="shared" si="2"/>
        <v>1.5608428243362766</v>
      </c>
      <c r="R13" s="190">
        <f t="shared" si="3"/>
        <v>1.5666813746968407</v>
      </c>
      <c r="S13" s="182">
        <f t="shared" si="4"/>
        <v>3.7406395247047189E-3</v>
      </c>
    </row>
    <row r="14" spans="1:19" ht="24" customHeight="1" thickBot="1" x14ac:dyDescent="0.3">
      <c r="A14" s="8"/>
      <c r="B14" t="s">
        <v>36</v>
      </c>
      <c r="E14" s="19">
        <v>4599.7400000000007</v>
      </c>
      <c r="F14" s="140">
        <v>4247.369999999999</v>
      </c>
      <c r="G14" s="247">
        <f>E14/E11</f>
        <v>9.8536983695127582E-3</v>
      </c>
      <c r="H14" s="215">
        <f>F14/F11</f>
        <v>9.2071596284203916E-3</v>
      </c>
      <c r="I14" s="186">
        <f t="shared" si="0"/>
        <v>-7.6606503845869908E-2</v>
      </c>
      <c r="K14" s="19">
        <v>610.60799999999995</v>
      </c>
      <c r="L14" s="140">
        <v>499.77300000000008</v>
      </c>
      <c r="M14" s="247">
        <f>K14/K11</f>
        <v>5.2550214919473287E-3</v>
      </c>
      <c r="N14" s="215">
        <f>L14/L11</f>
        <v>4.0942564146037525E-3</v>
      </c>
      <c r="O14" s="209">
        <f t="shared" si="1"/>
        <v>-0.18151580064460321</v>
      </c>
      <c r="Q14" s="189">
        <f t="shared" si="2"/>
        <v>1.3274837273411102</v>
      </c>
      <c r="R14" s="190">
        <f t="shared" si="3"/>
        <v>1.1766646183402911</v>
      </c>
      <c r="S14" s="182">
        <f t="shared" si="4"/>
        <v>-0.11361277422428591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722694.6400000006</v>
      </c>
      <c r="F15" s="145">
        <v>744364.64000000025</v>
      </c>
      <c r="G15" s="243">
        <f>G7+G11</f>
        <v>1</v>
      </c>
      <c r="H15" s="244">
        <f>H7+H11</f>
        <v>0.99999999999999989</v>
      </c>
      <c r="I15" s="164">
        <f t="shared" si="0"/>
        <v>2.9985001687572545E-2</v>
      </c>
      <c r="J15" s="1"/>
      <c r="K15" s="17">
        <v>177297.90199999986</v>
      </c>
      <c r="L15" s="145">
        <v>189039.76500000013</v>
      </c>
      <c r="M15" s="243">
        <f>M7+M11</f>
        <v>0.99999999999999989</v>
      </c>
      <c r="N15" s="244">
        <f>N7+N11</f>
        <v>1</v>
      </c>
      <c r="O15" s="164">
        <f t="shared" si="1"/>
        <v>6.62267453114041E-2</v>
      </c>
      <c r="Q15" s="191">
        <f t="shared" si="2"/>
        <v>2.4532892896507397</v>
      </c>
      <c r="R15" s="192">
        <f t="shared" si="3"/>
        <v>2.5396123733120919</v>
      </c>
      <c r="S15" s="57">
        <f t="shared" si="4"/>
        <v>3.5186671227689391E-2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602674.47000000055</v>
      </c>
      <c r="F16" s="181">
        <f t="shared" ref="F16:F17" si="5">F8+F12</f>
        <v>611630.68000000017</v>
      </c>
      <c r="G16" s="245">
        <f>E16/E15</f>
        <v>0.83392685740688499</v>
      </c>
      <c r="H16" s="246">
        <f>F16/F15</f>
        <v>0.8216815350068214</v>
      </c>
      <c r="I16" s="207">
        <f t="shared" si="0"/>
        <v>1.4860775502900605E-2</v>
      </c>
      <c r="J16" s="3"/>
      <c r="K16" s="180">
        <f t="shared" ref="K16:L18" si="6">K8+K12</f>
        <v>156972.44899999985</v>
      </c>
      <c r="L16" s="181">
        <f t="shared" si="6"/>
        <v>166019.41500000012</v>
      </c>
      <c r="M16" s="250">
        <f>K16/K15</f>
        <v>0.88535987865214549</v>
      </c>
      <c r="N16" s="246">
        <f>L16/L15</f>
        <v>0.87822482745892116</v>
      </c>
      <c r="O16" s="207">
        <f t="shared" si="1"/>
        <v>5.763410112815584E-2</v>
      </c>
      <c r="P16" s="3"/>
      <c r="Q16" s="189">
        <f t="shared" si="2"/>
        <v>2.6045976196735148</v>
      </c>
      <c r="R16" s="190">
        <f t="shared" si="3"/>
        <v>2.7143735660873007</v>
      </c>
      <c r="S16" s="182">
        <f t="shared" si="4"/>
        <v>4.2146988688235971E-2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111314.73000000003</v>
      </c>
      <c r="F17" s="140">
        <f t="shared" si="5"/>
        <v>121985.79999999997</v>
      </c>
      <c r="G17" s="248">
        <f>E17/E15</f>
        <v>0.15402733580534086</v>
      </c>
      <c r="H17" s="215">
        <f>F17/F15</f>
        <v>0.16387909022653191</v>
      </c>
      <c r="I17" s="182">
        <f t="shared" si="0"/>
        <v>9.5863952596389954E-2</v>
      </c>
      <c r="K17" s="19">
        <f t="shared" si="6"/>
        <v>18739.450999999994</v>
      </c>
      <c r="L17" s="140">
        <f t="shared" si="6"/>
        <v>21047.947</v>
      </c>
      <c r="M17" s="247">
        <f>K17/K15</f>
        <v>0.10569471374793825</v>
      </c>
      <c r="N17" s="215">
        <f>L17/L15</f>
        <v>0.11134137307036954</v>
      </c>
      <c r="O17" s="182">
        <f t="shared" si="1"/>
        <v>0.1231890944937505</v>
      </c>
      <c r="Q17" s="189">
        <f t="shared" si="2"/>
        <v>1.6834655215891006</v>
      </c>
      <c r="R17" s="190">
        <f t="shared" si="3"/>
        <v>1.725442387556585</v>
      </c>
      <c r="S17" s="182">
        <f t="shared" si="4"/>
        <v>2.4934793988450981E-2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8705.4400000000023</v>
      </c>
      <c r="F18" s="142">
        <f>F10+F14</f>
        <v>10748.16</v>
      </c>
      <c r="G18" s="249">
        <f>E18/E15</f>
        <v>1.2045806787774149E-2</v>
      </c>
      <c r="H18" s="221">
        <f>F18/F15</f>
        <v>1.4439374766646621E-2</v>
      </c>
      <c r="I18" s="208">
        <f t="shared" si="0"/>
        <v>0.23464867944641477</v>
      </c>
      <c r="K18" s="21">
        <f t="shared" si="6"/>
        <v>1586.0019999999995</v>
      </c>
      <c r="L18" s="142">
        <f t="shared" si="6"/>
        <v>1972.4030000000002</v>
      </c>
      <c r="M18" s="249">
        <f>K18/K15</f>
        <v>8.9454075999162181E-3</v>
      </c>
      <c r="N18" s="221">
        <f>L18/L15</f>
        <v>1.0433799470709239E-2</v>
      </c>
      <c r="O18" s="208">
        <f t="shared" si="1"/>
        <v>0.24363210134665711</v>
      </c>
      <c r="Q18" s="193">
        <f t="shared" si="2"/>
        <v>1.821851623812236</v>
      </c>
      <c r="R18" s="194">
        <f t="shared" si="3"/>
        <v>1.8351075905085152</v>
      </c>
      <c r="S18" s="186">
        <f t="shared" si="4"/>
        <v>7.2760956616988769E-3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1"/>
  <sheetViews>
    <sheetView showGridLines="0" showRowColHeaders="0" workbookViewId="0">
      <selection activeCell="A19" sqref="A19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151</v>
      </c>
    </row>
    <row r="21" spans="1:1" x14ac:dyDescent="0.25">
      <c r="A21" t="s">
        <v>149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84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F5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162</v>
      </c>
      <c r="B7" s="39">
        <v>109852.25999999995</v>
      </c>
      <c r="C7" s="147">
        <v>102114.76</v>
      </c>
      <c r="D7" s="247">
        <f>B7/$B$33</f>
        <v>0.15200370103755012</v>
      </c>
      <c r="E7" s="246">
        <f>C7/$C$33</f>
        <v>0.1371837866989491</v>
      </c>
      <c r="F7" s="52">
        <f>(C7-B7)/B7</f>
        <v>-7.0435510384583441E-2</v>
      </c>
      <c r="H7" s="39">
        <v>26233.571</v>
      </c>
      <c r="I7" s="147">
        <v>25505.190999999995</v>
      </c>
      <c r="J7" s="247">
        <f>H7/$H$33</f>
        <v>0.14796323421807889</v>
      </c>
      <c r="K7" s="246">
        <f>I7/$I$33</f>
        <v>0.13491971384962312</v>
      </c>
      <c r="L7" s="52">
        <f>(I7-H7)/H7</f>
        <v>-2.7765186828739581E-2</v>
      </c>
      <c r="N7" s="27">
        <f t="shared" ref="N7:N33" si="0">(H7/B7)*10</f>
        <v>2.3880774960842874</v>
      </c>
      <c r="O7" s="151">
        <f t="shared" ref="O7:O33" si="1">(I7/C7)*10</f>
        <v>2.4976987655849161</v>
      </c>
      <c r="P7" s="61">
        <f>(O7-N7)/N7</f>
        <v>4.5903564553651979E-2</v>
      </c>
    </row>
    <row r="8" spans="1:16" ht="20.100000000000001" customHeight="1" x14ac:dyDescent="0.25">
      <c r="A8" s="8" t="s">
        <v>160</v>
      </c>
      <c r="B8" s="19">
        <v>88696.320000000022</v>
      </c>
      <c r="C8" s="140">
        <v>80714.91</v>
      </c>
      <c r="D8" s="247">
        <f t="shared" ref="D8:D32" si="2">B8/$B$33</f>
        <v>0.12273000945461557</v>
      </c>
      <c r="E8" s="215">
        <f t="shared" ref="E8:E32" si="3">C8/$C$33</f>
        <v>0.10843463762598936</v>
      </c>
      <c r="F8" s="52">
        <f t="shared" ref="F8:F33" si="4">(C8-B8)/B8</f>
        <v>-8.9985807753918276E-2</v>
      </c>
      <c r="H8" s="19">
        <v>21430.759000000002</v>
      </c>
      <c r="I8" s="140">
        <v>20926.341</v>
      </c>
      <c r="J8" s="247">
        <f t="shared" ref="J8:J32" si="5">H8/$H$33</f>
        <v>0.12087429551196834</v>
      </c>
      <c r="K8" s="215">
        <f t="shared" ref="K8:K32" si="6">I8/$I$33</f>
        <v>0.11069809042557793</v>
      </c>
      <c r="L8" s="52">
        <f t="shared" ref="L8:L33" si="7">(I8-H8)/H8</f>
        <v>-2.3537103842192496E-2</v>
      </c>
      <c r="N8" s="27">
        <f t="shared" si="0"/>
        <v>2.4161948319840096</v>
      </c>
      <c r="O8" s="152">
        <f t="shared" si="1"/>
        <v>2.5926239650146421</v>
      </c>
      <c r="P8" s="52">
        <f t="shared" ref="P8:P71" si="8">(O8-N8)/N8</f>
        <v>7.3019414947494629E-2</v>
      </c>
    </row>
    <row r="9" spans="1:16" ht="20.100000000000001" customHeight="1" x14ac:dyDescent="0.25">
      <c r="A9" s="8" t="s">
        <v>161</v>
      </c>
      <c r="B9" s="19">
        <v>87801.909999999989</v>
      </c>
      <c r="C9" s="140">
        <v>80868.990000000005</v>
      </c>
      <c r="D9" s="247">
        <f t="shared" si="2"/>
        <v>0.12149240514638376</v>
      </c>
      <c r="E9" s="215">
        <f t="shared" si="3"/>
        <v>0.10864163295021648</v>
      </c>
      <c r="F9" s="52">
        <f t="shared" si="4"/>
        <v>-7.8960924654144587E-2</v>
      </c>
      <c r="H9" s="19">
        <v>20715.016999999996</v>
      </c>
      <c r="I9" s="140">
        <v>20166.571</v>
      </c>
      <c r="J9" s="247">
        <f t="shared" si="5"/>
        <v>0.11683734982944127</v>
      </c>
      <c r="K9" s="215">
        <f t="shared" si="6"/>
        <v>0.10667898894182397</v>
      </c>
      <c r="L9" s="52">
        <f t="shared" si="7"/>
        <v>-2.6475768762342623E-2</v>
      </c>
      <c r="N9" s="27">
        <f t="shared" si="0"/>
        <v>2.3592900200007034</v>
      </c>
      <c r="O9" s="152">
        <f t="shared" si="1"/>
        <v>2.493733506502307</v>
      </c>
      <c r="P9" s="52">
        <f t="shared" si="8"/>
        <v>5.6984722251977926E-2</v>
      </c>
    </row>
    <row r="10" spans="1:16" ht="20.100000000000001" customHeight="1" x14ac:dyDescent="0.25">
      <c r="A10" s="8" t="s">
        <v>169</v>
      </c>
      <c r="B10" s="19">
        <v>62938.929999999993</v>
      </c>
      <c r="C10" s="140">
        <v>66431.25</v>
      </c>
      <c r="D10" s="247">
        <f t="shared" si="2"/>
        <v>8.7089244220767942E-2</v>
      </c>
      <c r="E10" s="215">
        <f t="shared" si="3"/>
        <v>8.9245574588282459E-2</v>
      </c>
      <c r="F10" s="52">
        <f t="shared" si="4"/>
        <v>5.5487438378758698E-2</v>
      </c>
      <c r="H10" s="19">
        <v>14752.557000000003</v>
      </c>
      <c r="I10" s="140">
        <v>16139.343000000003</v>
      </c>
      <c r="J10" s="247">
        <f t="shared" si="5"/>
        <v>8.3207735870444777E-2</v>
      </c>
      <c r="K10" s="215">
        <f t="shared" si="6"/>
        <v>8.5375386496063424E-2</v>
      </c>
      <c r="L10" s="52">
        <f t="shared" si="7"/>
        <v>9.4003093836546425E-2</v>
      </c>
      <c r="N10" s="27">
        <f t="shared" si="0"/>
        <v>2.3439478554846742</v>
      </c>
      <c r="O10" s="152">
        <f t="shared" si="1"/>
        <v>2.4294805532035002</v>
      </c>
      <c r="P10" s="52">
        <f t="shared" si="8"/>
        <v>3.6490870527979301E-2</v>
      </c>
    </row>
    <row r="11" spans="1:16" ht="20.100000000000001" customHeight="1" x14ac:dyDescent="0.25">
      <c r="A11" s="8" t="s">
        <v>170</v>
      </c>
      <c r="B11" s="19">
        <v>57524.390000000007</v>
      </c>
      <c r="C11" s="140">
        <v>65084.110000000015</v>
      </c>
      <c r="D11" s="247">
        <f t="shared" si="2"/>
        <v>7.9597089581292579E-2</v>
      </c>
      <c r="E11" s="215">
        <f t="shared" si="3"/>
        <v>8.74357895345486E-2</v>
      </c>
      <c r="F11" s="52">
        <f t="shared" si="4"/>
        <v>0.13141764736662148</v>
      </c>
      <c r="H11" s="19">
        <v>13480.557000000003</v>
      </c>
      <c r="I11" s="140">
        <v>14915.435000000001</v>
      </c>
      <c r="J11" s="247">
        <f t="shared" si="5"/>
        <v>7.6033370095941702E-2</v>
      </c>
      <c r="K11" s="215">
        <f t="shared" si="6"/>
        <v>7.8901044973262655E-2</v>
      </c>
      <c r="L11" s="52">
        <f t="shared" si="7"/>
        <v>0.10644055731525029</v>
      </c>
      <c r="N11" s="27">
        <f t="shared" si="0"/>
        <v>2.3434506650135707</v>
      </c>
      <c r="O11" s="152">
        <f t="shared" si="1"/>
        <v>2.291716826119309</v>
      </c>
      <c r="P11" s="52">
        <f t="shared" si="8"/>
        <v>-2.2075924049359943E-2</v>
      </c>
    </row>
    <row r="12" spans="1:16" ht="20.100000000000001" customHeight="1" x14ac:dyDescent="0.25">
      <c r="A12" s="8" t="s">
        <v>163</v>
      </c>
      <c r="B12" s="19">
        <v>34387.669999999991</v>
      </c>
      <c r="C12" s="140">
        <v>36050.17</v>
      </c>
      <c r="D12" s="247">
        <f t="shared" si="2"/>
        <v>4.758257235725448E-2</v>
      </c>
      <c r="E12" s="215">
        <f t="shared" si="3"/>
        <v>4.8430793273576252E-2</v>
      </c>
      <c r="F12" s="52">
        <f t="shared" si="4"/>
        <v>4.8345816974514635E-2</v>
      </c>
      <c r="H12" s="19">
        <v>10368.537</v>
      </c>
      <c r="I12" s="140">
        <v>11265.650000000001</v>
      </c>
      <c r="J12" s="247">
        <f t="shared" si="5"/>
        <v>5.8480878132444007E-2</v>
      </c>
      <c r="K12" s="215">
        <f t="shared" si="6"/>
        <v>5.9594075352347176E-2</v>
      </c>
      <c r="L12" s="52">
        <f t="shared" si="7"/>
        <v>8.6522621272412989E-2</v>
      </c>
      <c r="N12" s="27">
        <f t="shared" si="0"/>
        <v>3.0151903283938699</v>
      </c>
      <c r="O12" s="152">
        <f t="shared" si="1"/>
        <v>3.1249921983724356</v>
      </c>
      <c r="P12" s="52">
        <f t="shared" si="8"/>
        <v>3.6416231819453623E-2</v>
      </c>
    </row>
    <row r="13" spans="1:16" ht="20.100000000000001" customHeight="1" x14ac:dyDescent="0.25">
      <c r="A13" s="8" t="s">
        <v>168</v>
      </c>
      <c r="B13" s="19">
        <v>22203.240000000005</v>
      </c>
      <c r="C13" s="140">
        <v>21083.07</v>
      </c>
      <c r="D13" s="247">
        <f t="shared" si="2"/>
        <v>3.0722851355311002E-2</v>
      </c>
      <c r="E13" s="215">
        <f t="shared" si="3"/>
        <v>2.8323578078614811E-2</v>
      </c>
      <c r="F13" s="52">
        <f t="shared" si="4"/>
        <v>-5.0450745026401789E-2</v>
      </c>
      <c r="H13" s="19">
        <v>7446.4960000000019</v>
      </c>
      <c r="I13" s="140">
        <v>7249.7719999999981</v>
      </c>
      <c r="J13" s="247">
        <f t="shared" si="5"/>
        <v>4.1999910410671422E-2</v>
      </c>
      <c r="K13" s="215">
        <f t="shared" si="6"/>
        <v>3.8350513184355679E-2</v>
      </c>
      <c r="L13" s="52">
        <f t="shared" si="7"/>
        <v>-2.6418331521295888E-2</v>
      </c>
      <c r="N13" s="27">
        <f t="shared" si="0"/>
        <v>3.3537880057144815</v>
      </c>
      <c r="O13" s="152">
        <f t="shared" si="1"/>
        <v>3.438669984968981</v>
      </c>
      <c r="P13" s="52">
        <f t="shared" si="8"/>
        <v>2.5309285831385295E-2</v>
      </c>
    </row>
    <row r="14" spans="1:16" ht="20.100000000000001" customHeight="1" x14ac:dyDescent="0.25">
      <c r="A14" s="8" t="s">
        <v>164</v>
      </c>
      <c r="B14" s="19">
        <v>20247.710000000003</v>
      </c>
      <c r="C14" s="140">
        <v>20618.170000000006</v>
      </c>
      <c r="D14" s="247">
        <f t="shared" si="2"/>
        <v>2.8016964398684341E-2</v>
      </c>
      <c r="E14" s="215">
        <f t="shared" si="3"/>
        <v>2.7699018588524048E-2</v>
      </c>
      <c r="F14" s="52">
        <f t="shared" si="4"/>
        <v>1.829639006090085E-2</v>
      </c>
      <c r="H14" s="19">
        <v>5778.7359999999999</v>
      </c>
      <c r="I14" s="140">
        <v>5573.9979999999978</v>
      </c>
      <c r="J14" s="247">
        <f t="shared" si="5"/>
        <v>3.2593369322554078E-2</v>
      </c>
      <c r="K14" s="215">
        <f t="shared" si="6"/>
        <v>2.9485849180991092E-2</v>
      </c>
      <c r="L14" s="52">
        <f t="shared" si="7"/>
        <v>-3.5429547222784033E-2</v>
      </c>
      <c r="N14" s="27">
        <f t="shared" si="0"/>
        <v>2.8540195409752505</v>
      </c>
      <c r="O14" s="152">
        <f t="shared" si="1"/>
        <v>2.7034397330121909</v>
      </c>
      <c r="P14" s="52">
        <f t="shared" si="8"/>
        <v>-5.2760608608728998E-2</v>
      </c>
    </row>
    <row r="15" spans="1:16" ht="20.100000000000001" customHeight="1" x14ac:dyDescent="0.25">
      <c r="A15" s="8" t="s">
        <v>165</v>
      </c>
      <c r="B15" s="19">
        <v>11780.640000000001</v>
      </c>
      <c r="C15" s="140">
        <v>19958.369999999995</v>
      </c>
      <c r="D15" s="247">
        <f t="shared" si="2"/>
        <v>1.6300992629473491E-2</v>
      </c>
      <c r="E15" s="215">
        <f t="shared" si="3"/>
        <v>2.6812625059675056E-2</v>
      </c>
      <c r="F15" s="52">
        <f t="shared" si="4"/>
        <v>0.69416687039074221</v>
      </c>
      <c r="H15" s="19">
        <v>2816.5149999999999</v>
      </c>
      <c r="I15" s="140">
        <v>5486.7190000000001</v>
      </c>
      <c r="J15" s="247">
        <f t="shared" si="5"/>
        <v>1.5885777373722109E-2</v>
      </c>
      <c r="K15" s="215">
        <f t="shared" si="6"/>
        <v>2.9024152669677727E-2</v>
      </c>
      <c r="L15" s="52">
        <f t="shared" si="7"/>
        <v>0.94805246909744856</v>
      </c>
      <c r="N15" s="27">
        <f t="shared" si="0"/>
        <v>2.3907996509527494</v>
      </c>
      <c r="O15" s="152">
        <f t="shared" si="1"/>
        <v>2.7490817135868317</v>
      </c>
      <c r="P15" s="52">
        <f t="shared" si="8"/>
        <v>0.14985867280485196</v>
      </c>
    </row>
    <row r="16" spans="1:16" ht="20.100000000000001" customHeight="1" x14ac:dyDescent="0.25">
      <c r="A16" s="8" t="s">
        <v>177</v>
      </c>
      <c r="B16" s="19">
        <v>21015.68</v>
      </c>
      <c r="C16" s="140">
        <v>26742.129999999994</v>
      </c>
      <c r="D16" s="247">
        <f t="shared" si="2"/>
        <v>2.9079612379579838E-2</v>
      </c>
      <c r="E16" s="215">
        <f t="shared" si="3"/>
        <v>3.592611545868165E-2</v>
      </c>
      <c r="F16" s="52">
        <f t="shared" si="4"/>
        <v>0.27248464004019823</v>
      </c>
      <c r="H16" s="19">
        <v>4173.6820000000007</v>
      </c>
      <c r="I16" s="140">
        <v>5244.3300000000008</v>
      </c>
      <c r="J16" s="247">
        <f t="shared" si="5"/>
        <v>2.354050416231096E-2</v>
      </c>
      <c r="K16" s="215">
        <f t="shared" si="6"/>
        <v>2.7741940961469144E-2</v>
      </c>
      <c r="L16" s="52">
        <f t="shared" si="7"/>
        <v>0.25652361631767823</v>
      </c>
      <c r="N16" s="27">
        <f t="shared" si="0"/>
        <v>1.9859847504339621</v>
      </c>
      <c r="O16" s="152">
        <f t="shared" si="1"/>
        <v>1.9610741552748423</v>
      </c>
      <c r="P16" s="52">
        <f t="shared" si="8"/>
        <v>-1.2543195587819333E-2</v>
      </c>
    </row>
    <row r="17" spans="1:16" ht="20.100000000000001" customHeight="1" x14ac:dyDescent="0.25">
      <c r="A17" s="8" t="s">
        <v>167</v>
      </c>
      <c r="B17" s="19">
        <v>16249.82</v>
      </c>
      <c r="C17" s="140">
        <v>20264.77</v>
      </c>
      <c r="D17" s="247">
        <f t="shared" si="2"/>
        <v>2.2485042922139278E-2</v>
      </c>
      <c r="E17" s="215">
        <f t="shared" si="3"/>
        <v>2.7224251275557644E-2</v>
      </c>
      <c r="F17" s="52">
        <f t="shared" si="4"/>
        <v>0.24707658300215024</v>
      </c>
      <c r="H17" s="19">
        <v>4289.4300000000012</v>
      </c>
      <c r="I17" s="140">
        <v>5144.7750000000005</v>
      </c>
      <c r="J17" s="247">
        <f t="shared" si="5"/>
        <v>2.4193348886892081E-2</v>
      </c>
      <c r="K17" s="215">
        <f t="shared" si="6"/>
        <v>2.7215305732103512E-2</v>
      </c>
      <c r="L17" s="52">
        <f t="shared" si="7"/>
        <v>0.19940761359900944</v>
      </c>
      <c r="N17" s="27">
        <f t="shared" si="0"/>
        <v>2.6396784702845948</v>
      </c>
      <c r="O17" s="152">
        <f t="shared" si="1"/>
        <v>2.538777888917565</v>
      </c>
      <c r="P17" s="52">
        <f t="shared" si="8"/>
        <v>-3.8224572614766722E-2</v>
      </c>
    </row>
    <row r="18" spans="1:16" ht="20.100000000000001" customHeight="1" x14ac:dyDescent="0.25">
      <c r="A18" s="8" t="s">
        <v>173</v>
      </c>
      <c r="B18" s="19">
        <v>30390.01999999999</v>
      </c>
      <c r="C18" s="140">
        <v>21663.710000000003</v>
      </c>
      <c r="D18" s="247">
        <f t="shared" si="2"/>
        <v>4.2050982971175738E-2</v>
      </c>
      <c r="E18" s="215">
        <f t="shared" si="3"/>
        <v>2.9103625878843478E-2</v>
      </c>
      <c r="F18" s="52">
        <f t="shared" si="4"/>
        <v>-0.28714393738470689</v>
      </c>
      <c r="H18" s="19">
        <v>6360.225999999996</v>
      </c>
      <c r="I18" s="140">
        <v>4937.7379999999994</v>
      </c>
      <c r="J18" s="247">
        <f t="shared" si="5"/>
        <v>3.5873103563289745E-2</v>
      </c>
      <c r="K18" s="215">
        <f t="shared" si="6"/>
        <v>2.6120102296995556E-2</v>
      </c>
      <c r="L18" s="52">
        <f t="shared" si="7"/>
        <v>-0.22365368777776096</v>
      </c>
      <c r="N18" s="27">
        <f t="shared" si="0"/>
        <v>2.0928666713611896</v>
      </c>
      <c r="O18" s="152">
        <f t="shared" si="1"/>
        <v>2.2792670322857895</v>
      </c>
      <c r="P18" s="52">
        <f t="shared" si="8"/>
        <v>8.9064613372320592E-2</v>
      </c>
    </row>
    <row r="19" spans="1:16" ht="20.100000000000001" customHeight="1" x14ac:dyDescent="0.25">
      <c r="A19" s="8" t="s">
        <v>166</v>
      </c>
      <c r="B19" s="19">
        <v>15336.469999999998</v>
      </c>
      <c r="C19" s="140">
        <v>20023.23</v>
      </c>
      <c r="D19" s="247">
        <f t="shared" si="2"/>
        <v>2.1221231141274263E-2</v>
      </c>
      <c r="E19" s="215">
        <f t="shared" si="3"/>
        <v>2.6899759773650729E-2</v>
      </c>
      <c r="F19" s="52">
        <f t="shared" si="4"/>
        <v>0.30559574660922645</v>
      </c>
      <c r="H19" s="19">
        <v>3674.9399999999987</v>
      </c>
      <c r="I19" s="140">
        <v>4818.1650000000018</v>
      </c>
      <c r="J19" s="247">
        <f t="shared" si="5"/>
        <v>2.0727487232195217E-2</v>
      </c>
      <c r="K19" s="215">
        <f t="shared" si="6"/>
        <v>2.5487574003279164E-2</v>
      </c>
      <c r="L19" s="52">
        <f t="shared" si="7"/>
        <v>0.31108671161978252</v>
      </c>
      <c r="N19" s="27">
        <f t="shared" si="0"/>
        <v>2.3962098188174981</v>
      </c>
      <c r="O19" s="152">
        <f t="shared" si="1"/>
        <v>2.4062875969561364</v>
      </c>
      <c r="P19" s="52">
        <f t="shared" si="8"/>
        <v>4.2057160685584584E-3</v>
      </c>
    </row>
    <row r="20" spans="1:16" ht="20.100000000000001" customHeight="1" x14ac:dyDescent="0.25">
      <c r="A20" s="8" t="s">
        <v>176</v>
      </c>
      <c r="B20" s="19">
        <v>6451.5599999999995</v>
      </c>
      <c r="C20" s="140">
        <v>20654.639999999996</v>
      </c>
      <c r="D20" s="247">
        <f t="shared" si="2"/>
        <v>8.9270898702112928E-3</v>
      </c>
      <c r="E20" s="215">
        <f t="shared" si="3"/>
        <v>2.7748013393005883E-2</v>
      </c>
      <c r="F20" s="52">
        <f t="shared" si="4"/>
        <v>2.2014954522627082</v>
      </c>
      <c r="H20" s="19">
        <v>1257.8899999999999</v>
      </c>
      <c r="I20" s="140">
        <v>4706.7240000000011</v>
      </c>
      <c r="J20" s="247">
        <f t="shared" si="5"/>
        <v>7.0947822044730106E-3</v>
      </c>
      <c r="K20" s="215">
        <f t="shared" si="6"/>
        <v>2.4898063113863909E-2</v>
      </c>
      <c r="L20" s="52">
        <f t="shared" si="7"/>
        <v>2.7417612032848671</v>
      </c>
      <c r="N20" s="27">
        <f t="shared" si="0"/>
        <v>1.9497454879130007</v>
      </c>
      <c r="O20" s="152">
        <f t="shared" si="1"/>
        <v>2.2787731957564992</v>
      </c>
      <c r="P20" s="52">
        <f t="shared" si="8"/>
        <v>0.16875418349893878</v>
      </c>
    </row>
    <row r="21" spans="1:16" ht="20.100000000000001" customHeight="1" x14ac:dyDescent="0.25">
      <c r="A21" s="8" t="s">
        <v>159</v>
      </c>
      <c r="B21" s="19">
        <v>23874.670000000002</v>
      </c>
      <c r="C21" s="140">
        <v>21652.599999999995</v>
      </c>
      <c r="D21" s="247">
        <f t="shared" si="2"/>
        <v>3.3035626222438837E-2</v>
      </c>
      <c r="E21" s="215">
        <f t="shared" si="3"/>
        <v>2.908870039823493E-2</v>
      </c>
      <c r="F21" s="52">
        <f t="shared" si="4"/>
        <v>-9.3072281208494478E-2</v>
      </c>
      <c r="H21" s="19">
        <v>4562.0879999999988</v>
      </c>
      <c r="I21" s="140">
        <v>4072.5350000000008</v>
      </c>
      <c r="J21" s="247">
        <f t="shared" si="5"/>
        <v>2.5731201263735196E-2</v>
      </c>
      <c r="K21" s="215">
        <f t="shared" si="6"/>
        <v>2.1543271596851599E-2</v>
      </c>
      <c r="L21" s="52">
        <f t="shared" si="7"/>
        <v>-0.10730897781892813</v>
      </c>
      <c r="N21" s="27">
        <f t="shared" si="0"/>
        <v>1.910848610682367</v>
      </c>
      <c r="O21" s="152">
        <f t="shared" si="1"/>
        <v>1.8808526458716281</v>
      </c>
      <c r="P21" s="52">
        <f t="shared" si="8"/>
        <v>-1.5697719140621635E-2</v>
      </c>
    </row>
    <row r="22" spans="1:16" ht="20.100000000000001" customHeight="1" x14ac:dyDescent="0.25">
      <c r="A22" s="8" t="s">
        <v>175</v>
      </c>
      <c r="B22" s="19">
        <v>10436.9</v>
      </c>
      <c r="C22" s="140">
        <v>9730.9200000000019</v>
      </c>
      <c r="D22" s="247">
        <f t="shared" si="2"/>
        <v>1.4441645782788698E-2</v>
      </c>
      <c r="E22" s="215">
        <f t="shared" si="3"/>
        <v>1.3072786477337242E-2</v>
      </c>
      <c r="F22" s="52">
        <f t="shared" si="4"/>
        <v>-6.7642690837317387E-2</v>
      </c>
      <c r="H22" s="19">
        <v>2906.9720000000002</v>
      </c>
      <c r="I22" s="140">
        <v>2799.7800000000007</v>
      </c>
      <c r="J22" s="247">
        <f t="shared" si="5"/>
        <v>1.6395975176288324E-2</v>
      </c>
      <c r="K22" s="215">
        <f t="shared" si="6"/>
        <v>1.4810534704166612E-2</v>
      </c>
      <c r="L22" s="52">
        <f t="shared" si="7"/>
        <v>-3.687410817854439E-2</v>
      </c>
      <c r="N22" s="27">
        <f t="shared" si="0"/>
        <v>2.785282986327358</v>
      </c>
      <c r="O22" s="152">
        <f t="shared" si="1"/>
        <v>2.8771996892380165</v>
      </c>
      <c r="P22" s="52">
        <f t="shared" si="8"/>
        <v>3.3000848876709205E-2</v>
      </c>
    </row>
    <row r="23" spans="1:16" ht="20.100000000000001" customHeight="1" x14ac:dyDescent="0.25">
      <c r="A23" s="8" t="s">
        <v>180</v>
      </c>
      <c r="B23" s="19">
        <v>14474.429999999998</v>
      </c>
      <c r="C23" s="140">
        <v>9190.0799999999981</v>
      </c>
      <c r="D23" s="247">
        <f t="shared" si="2"/>
        <v>2.0028417534686562E-2</v>
      </c>
      <c r="E23" s="215">
        <f t="shared" si="3"/>
        <v>1.234620709549019E-2</v>
      </c>
      <c r="F23" s="52">
        <f t="shared" si="4"/>
        <v>-0.36508173378848086</v>
      </c>
      <c r="H23" s="19">
        <v>3978.6280000000002</v>
      </c>
      <c r="I23" s="140">
        <v>2700.2089999999998</v>
      </c>
      <c r="J23" s="247">
        <f t="shared" si="5"/>
        <v>2.24403557804085E-2</v>
      </c>
      <c r="K23" s="215">
        <f t="shared" si="6"/>
        <v>1.4283814836523946E-2</v>
      </c>
      <c r="L23" s="52">
        <f t="shared" si="7"/>
        <v>-0.32132157115467952</v>
      </c>
      <c r="N23" s="27">
        <f t="shared" si="0"/>
        <v>2.748728620056196</v>
      </c>
      <c r="O23" s="152">
        <f t="shared" si="1"/>
        <v>2.9381779048713401</v>
      </c>
      <c r="P23" s="52">
        <f t="shared" si="8"/>
        <v>6.8922513278619313E-2</v>
      </c>
    </row>
    <row r="24" spans="1:16" ht="20.100000000000001" customHeight="1" x14ac:dyDescent="0.25">
      <c r="A24" s="8" t="s">
        <v>199</v>
      </c>
      <c r="B24" s="19">
        <v>4856.63</v>
      </c>
      <c r="C24" s="140">
        <v>10267.569999999998</v>
      </c>
      <c r="D24" s="247">
        <f t="shared" si="2"/>
        <v>6.7201688392209448E-3</v>
      </c>
      <c r="E24" s="215">
        <f t="shared" si="3"/>
        <v>1.3793736897550642E-2</v>
      </c>
      <c r="F24" s="52">
        <f t="shared" si="4"/>
        <v>1.1141346983402065</v>
      </c>
      <c r="H24" s="19">
        <v>974.80700000000002</v>
      </c>
      <c r="I24" s="140">
        <v>2173.2219999999993</v>
      </c>
      <c r="J24" s="247">
        <f t="shared" si="5"/>
        <v>5.4981304854921521E-3</v>
      </c>
      <c r="K24" s="215">
        <f t="shared" si="6"/>
        <v>1.1496110355405908E-2</v>
      </c>
      <c r="L24" s="52">
        <f t="shared" si="7"/>
        <v>1.2293869453132766</v>
      </c>
      <c r="N24" s="27">
        <f t="shared" si="0"/>
        <v>2.0071675215118301</v>
      </c>
      <c r="O24" s="152">
        <f t="shared" si="1"/>
        <v>2.1165884430298503</v>
      </c>
      <c r="P24" s="52">
        <f t="shared" si="8"/>
        <v>5.4515091712724922E-2</v>
      </c>
    </row>
    <row r="25" spans="1:16" ht="20.100000000000001" customHeight="1" x14ac:dyDescent="0.25">
      <c r="A25" s="8" t="s">
        <v>195</v>
      </c>
      <c r="B25" s="19">
        <v>7053.7000000000007</v>
      </c>
      <c r="C25" s="140">
        <v>8440.92</v>
      </c>
      <c r="D25" s="247">
        <f t="shared" si="2"/>
        <v>9.760277175986801E-3</v>
      </c>
      <c r="E25" s="215">
        <f t="shared" si="3"/>
        <v>1.1339764876526111E-2</v>
      </c>
      <c r="F25" s="52">
        <f t="shared" ref="F25:F27" si="9">(C25-B25)/B25</f>
        <v>0.19666557976664717</v>
      </c>
      <c r="H25" s="19">
        <v>1743.8890000000004</v>
      </c>
      <c r="I25" s="140">
        <v>1997.6969999999997</v>
      </c>
      <c r="J25" s="247">
        <f t="shared" si="5"/>
        <v>9.8359257516764092E-3</v>
      </c>
      <c r="K25" s="215">
        <f t="shared" si="6"/>
        <v>1.0567602006911085E-2</v>
      </c>
      <c r="L25" s="52">
        <f t="shared" ref="L25:L29" si="10">(I25-H25)/H25</f>
        <v>0.14554137333282063</v>
      </c>
      <c r="N25" s="27">
        <f t="shared" si="0"/>
        <v>2.4723038972454177</v>
      </c>
      <c r="O25" s="152">
        <f t="shared" si="1"/>
        <v>2.3666815939494743</v>
      </c>
      <c r="P25" s="52">
        <f t="shared" ref="P25:P29" si="11">(O25-N25)/N25</f>
        <v>-4.2722216881842565E-2</v>
      </c>
    </row>
    <row r="26" spans="1:16" ht="20.100000000000001" customHeight="1" x14ac:dyDescent="0.25">
      <c r="A26" s="8" t="s">
        <v>183</v>
      </c>
      <c r="B26" s="19">
        <v>4647.3199999999988</v>
      </c>
      <c r="C26" s="140">
        <v>7787.25</v>
      </c>
      <c r="D26" s="247">
        <f t="shared" si="2"/>
        <v>6.4305444412871213E-3</v>
      </c>
      <c r="E26" s="215">
        <f t="shared" si="3"/>
        <v>1.0461606558849977E-2</v>
      </c>
      <c r="F26" s="52">
        <f t="shared" si="9"/>
        <v>0.67564316638406696</v>
      </c>
      <c r="H26" s="19">
        <v>1190.2380000000001</v>
      </c>
      <c r="I26" s="140">
        <v>1909.4550000000002</v>
      </c>
      <c r="J26" s="247">
        <f t="shared" si="5"/>
        <v>6.7132097254032934E-3</v>
      </c>
      <c r="K26" s="215">
        <f t="shared" si="6"/>
        <v>1.0100811329298893E-2</v>
      </c>
      <c r="L26" s="52">
        <f t="shared" si="10"/>
        <v>0.60426318097724996</v>
      </c>
      <c r="N26" s="27">
        <f t="shared" si="0"/>
        <v>2.5611277037088049</v>
      </c>
      <c r="O26" s="152">
        <f t="shared" si="1"/>
        <v>2.4520273524029665</v>
      </c>
      <c r="P26" s="52">
        <f t="shared" si="11"/>
        <v>-4.2598559668793029E-2</v>
      </c>
    </row>
    <row r="27" spans="1:16" ht="20.100000000000001" customHeight="1" x14ac:dyDescent="0.25">
      <c r="A27" s="8" t="s">
        <v>172</v>
      </c>
      <c r="B27" s="19">
        <v>6172.5500000000011</v>
      </c>
      <c r="C27" s="140">
        <v>6268.13</v>
      </c>
      <c r="D27" s="247">
        <f t="shared" si="2"/>
        <v>8.5410208660188745E-3</v>
      </c>
      <c r="E27" s="215">
        <f t="shared" si="3"/>
        <v>8.4207788268932313E-3</v>
      </c>
      <c r="F27" s="52">
        <f t="shared" si="9"/>
        <v>1.5484686231784109E-2</v>
      </c>
      <c r="H27" s="19">
        <v>1779.675</v>
      </c>
      <c r="I27" s="140">
        <v>1797.6789999999999</v>
      </c>
      <c r="J27" s="247">
        <f t="shared" si="5"/>
        <v>1.0037766831555626E-2</v>
      </c>
      <c r="K27" s="215">
        <f t="shared" si="6"/>
        <v>9.5095283259582983E-3</v>
      </c>
      <c r="L27" s="52">
        <f t="shared" si="10"/>
        <v>1.0116453846910197E-2</v>
      </c>
      <c r="N27" s="27">
        <f t="shared" si="0"/>
        <v>2.8832087224890839</v>
      </c>
      <c r="O27" s="152">
        <f t="shared" si="1"/>
        <v>2.8679670013225635</v>
      </c>
      <c r="P27" s="52">
        <f t="shared" si="11"/>
        <v>-5.2863745339123795E-3</v>
      </c>
    </row>
    <row r="28" spans="1:16" ht="20.100000000000001" customHeight="1" x14ac:dyDescent="0.25">
      <c r="A28" s="8" t="s">
        <v>171</v>
      </c>
      <c r="B28" s="19">
        <v>6703.46</v>
      </c>
      <c r="C28" s="140">
        <v>6550.1300000000019</v>
      </c>
      <c r="D28" s="247">
        <f t="shared" si="2"/>
        <v>9.275646488813032E-3</v>
      </c>
      <c r="E28" s="215">
        <f t="shared" si="3"/>
        <v>8.7996254093961317E-3</v>
      </c>
      <c r="F28" s="52">
        <f t="shared" ref="F28:F29" si="12">(C28-B28)/B28</f>
        <v>-2.2873262464458369E-2</v>
      </c>
      <c r="H28" s="19">
        <v>1862.2979999999995</v>
      </c>
      <c r="I28" s="140">
        <v>1666.0319999999999</v>
      </c>
      <c r="J28" s="247">
        <f t="shared" si="5"/>
        <v>1.0503779114092391E-2</v>
      </c>
      <c r="K28" s="215">
        <f t="shared" si="6"/>
        <v>8.8131298724371566E-3</v>
      </c>
      <c r="L28" s="52">
        <f t="shared" si="10"/>
        <v>-0.1053891482458767</v>
      </c>
      <c r="N28" s="27">
        <f t="shared" si="0"/>
        <v>2.7781145856020615</v>
      </c>
      <c r="O28" s="152">
        <f t="shared" si="1"/>
        <v>2.5435098234691518</v>
      </c>
      <c r="P28" s="52">
        <f t="shared" si="11"/>
        <v>-8.4447475042526782E-2</v>
      </c>
    </row>
    <row r="29" spans="1:16" ht="20.100000000000001" customHeight="1" x14ac:dyDescent="0.25">
      <c r="A29" s="8" t="s">
        <v>179</v>
      </c>
      <c r="B29" s="19">
        <v>6944.17</v>
      </c>
      <c r="C29" s="140">
        <v>5173.050000000002</v>
      </c>
      <c r="D29" s="247">
        <f t="shared" si="2"/>
        <v>9.6087193894228932E-3</v>
      </c>
      <c r="E29" s="215">
        <f t="shared" si="3"/>
        <v>6.9496181333922628E-3</v>
      </c>
      <c r="F29" s="52">
        <f t="shared" si="12"/>
        <v>-0.2550513596297323</v>
      </c>
      <c r="H29" s="19">
        <v>1900.5519999999997</v>
      </c>
      <c r="I29" s="140">
        <v>1656.4680000000005</v>
      </c>
      <c r="J29" s="247">
        <f t="shared" si="5"/>
        <v>1.0719540268446039E-2</v>
      </c>
      <c r="K29" s="215">
        <f t="shared" si="6"/>
        <v>8.7625373423417061E-3</v>
      </c>
      <c r="L29" s="52">
        <f t="shared" si="10"/>
        <v>-0.12842795145831273</v>
      </c>
      <c r="N29" s="27">
        <f t="shared" si="0"/>
        <v>2.736903042408235</v>
      </c>
      <c r="O29" s="152">
        <f t="shared" si="1"/>
        <v>3.2021109403543364</v>
      </c>
      <c r="P29" s="52">
        <f t="shared" si="11"/>
        <v>0.16997602426454947</v>
      </c>
    </row>
    <row r="30" spans="1:16" ht="20.100000000000001" customHeight="1" x14ac:dyDescent="0.25">
      <c r="A30" s="8" t="s">
        <v>197</v>
      </c>
      <c r="B30" s="19">
        <v>4106.59</v>
      </c>
      <c r="C30" s="140">
        <v>3867.87</v>
      </c>
      <c r="D30" s="247">
        <f t="shared" si="2"/>
        <v>5.6823307835796302E-3</v>
      </c>
      <c r="E30" s="215">
        <f t="shared" si="3"/>
        <v>5.1962033016506549E-3</v>
      </c>
      <c r="F30" s="52">
        <f t="shared" ref="F30" si="13">(C30-B30)/B30</f>
        <v>-5.8130955366861616E-2</v>
      </c>
      <c r="H30" s="19">
        <v>1637.9099999999999</v>
      </c>
      <c r="I30" s="140">
        <v>1627.4639999999997</v>
      </c>
      <c r="J30" s="247">
        <f t="shared" si="5"/>
        <v>9.2381803818524597E-3</v>
      </c>
      <c r="K30" s="215">
        <f t="shared" si="6"/>
        <v>8.6091093056532304E-3</v>
      </c>
      <c r="L30" s="52">
        <f t="shared" ref="L30" si="14">(I30-H30)/H30</f>
        <v>-6.3776397970585329E-3</v>
      </c>
      <c r="N30" s="27">
        <f t="shared" si="0"/>
        <v>3.9884916682697806</v>
      </c>
      <c r="O30" s="152">
        <f t="shared" si="1"/>
        <v>4.2076491712492912</v>
      </c>
      <c r="P30" s="52">
        <f t="shared" ref="P30" si="15">(O30-N30)/N30</f>
        <v>5.494746415618857E-2</v>
      </c>
    </row>
    <row r="31" spans="1:16" ht="20.100000000000001" customHeight="1" x14ac:dyDescent="0.25">
      <c r="A31" s="8" t="s">
        <v>174</v>
      </c>
      <c r="B31" s="19">
        <v>242.81000000000003</v>
      </c>
      <c r="C31" s="140">
        <v>787.19999999999993</v>
      </c>
      <c r="D31" s="247">
        <f t="shared" si="2"/>
        <v>3.3597869219010668E-4</v>
      </c>
      <c r="E31" s="215">
        <f t="shared" si="3"/>
        <v>1.0575462047740475E-3</v>
      </c>
      <c r="F31" s="52">
        <f t="shared" ref="F31:F32" si="16">(C31-B31)/B31</f>
        <v>2.2420411020962883</v>
      </c>
      <c r="H31" s="19">
        <v>411.94500000000005</v>
      </c>
      <c r="I31" s="140">
        <v>1401.35</v>
      </c>
      <c r="J31" s="247">
        <f t="shared" si="5"/>
        <v>2.3234623498252114E-3</v>
      </c>
      <c r="K31" s="215">
        <f t="shared" si="6"/>
        <v>7.4129905948624088E-3</v>
      </c>
      <c r="L31" s="52">
        <f t="shared" ref="L31:L32" si="17">(I31-H31)/H31</f>
        <v>2.401789073784121</v>
      </c>
      <c r="N31" s="27">
        <f t="shared" si="0"/>
        <v>16.965734524937194</v>
      </c>
      <c r="O31" s="152">
        <f t="shared" si="1"/>
        <v>17.80170223577236</v>
      </c>
      <c r="P31" s="52">
        <f t="shared" ref="P31:P32" si="18">(O31-N31)/N31</f>
        <v>4.9273888472462793E-2</v>
      </c>
    </row>
    <row r="32" spans="1:16" ht="20.100000000000001" customHeight="1" thickBot="1" x14ac:dyDescent="0.3">
      <c r="A32" s="8" t="s">
        <v>17</v>
      </c>
      <c r="B32" s="19">
        <f>B33-SUM(B7:B31)</f>
        <v>48304.790000000154</v>
      </c>
      <c r="C32" s="140">
        <f>C33-SUM(C7:C31)</f>
        <v>52376.639999999898</v>
      </c>
      <c r="D32" s="247">
        <f t="shared" si="2"/>
        <v>6.6839834317852606E-2</v>
      </c>
      <c r="E32" s="215">
        <f t="shared" si="3"/>
        <v>7.0364223641789209E-2</v>
      </c>
      <c r="F32" s="52">
        <f t="shared" si="16"/>
        <v>8.4294952943584495E-2</v>
      </c>
      <c r="H32" s="19">
        <f>H33-SUM(H7:H31)</f>
        <v>11569.986999999994</v>
      </c>
      <c r="I32" s="140">
        <f>I33-SUM(I7:I31)</f>
        <v>13157.122000000003</v>
      </c>
      <c r="J32" s="247">
        <f t="shared" si="5"/>
        <v>6.5257326056796738E-2</v>
      </c>
      <c r="K32" s="215">
        <f t="shared" si="6"/>
        <v>6.9599758548155227E-2</v>
      </c>
      <c r="L32" s="52">
        <f t="shared" si="17"/>
        <v>0.13717690434743013</v>
      </c>
      <c r="N32" s="27">
        <f t="shared" si="0"/>
        <v>2.3952049061801031</v>
      </c>
      <c r="O32" s="152">
        <f t="shared" si="1"/>
        <v>2.5120210078386145</v>
      </c>
      <c r="P32" s="52">
        <f t="shared" si="18"/>
        <v>4.8770817626960741E-2</v>
      </c>
    </row>
    <row r="33" spans="1:16" ht="26.25" customHeight="1" thickBot="1" x14ac:dyDescent="0.3">
      <c r="A33" s="12" t="s">
        <v>18</v>
      </c>
      <c r="B33" s="17">
        <v>722694.64000000025</v>
      </c>
      <c r="C33" s="145">
        <v>744364.63999999978</v>
      </c>
      <c r="D33" s="243">
        <f>SUM(D7:D32)</f>
        <v>0.99999999999999967</v>
      </c>
      <c r="E33" s="244">
        <f>SUM(E7:E32)</f>
        <v>1.0000000000000002</v>
      </c>
      <c r="F33" s="57">
        <f t="shared" si="4"/>
        <v>2.9985001687572399E-2</v>
      </c>
      <c r="G33" s="1"/>
      <c r="H33" s="17">
        <v>177297.902</v>
      </c>
      <c r="I33" s="145">
        <v>189039.76499999998</v>
      </c>
      <c r="J33" s="243">
        <f>SUM(J7:J32)</f>
        <v>0.99999999999999978</v>
      </c>
      <c r="K33" s="244">
        <f>SUM(K7:K32)</f>
        <v>1</v>
      </c>
      <c r="L33" s="57">
        <f t="shared" si="7"/>
        <v>6.6226745311402407E-2</v>
      </c>
      <c r="N33" s="29">
        <f t="shared" si="0"/>
        <v>2.4532892896507432</v>
      </c>
      <c r="O33" s="146">
        <f t="shared" si="1"/>
        <v>2.5396123733120914</v>
      </c>
      <c r="P33" s="57">
        <f t="shared" si="8"/>
        <v>3.5186671227687705E-2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L5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169</v>
      </c>
      <c r="B39" s="39">
        <v>62938.929999999993</v>
      </c>
      <c r="C39" s="147">
        <v>66431.25</v>
      </c>
      <c r="D39" s="247">
        <f t="shared" ref="D39:D61" si="19">B39/$B$62</f>
        <v>0.24595969936132631</v>
      </c>
      <c r="E39" s="246">
        <f t="shared" ref="E39:E61" si="20">C39/$C$62</f>
        <v>0.23469545402081782</v>
      </c>
      <c r="F39" s="52">
        <f>(C39-B39)/B39</f>
        <v>5.5487438378758698E-2</v>
      </c>
      <c r="H39" s="39">
        <v>14752.557000000003</v>
      </c>
      <c r="I39" s="147">
        <v>16139.343000000003</v>
      </c>
      <c r="J39" s="247">
        <f t="shared" ref="J39:J61" si="21">H39/$H$62</f>
        <v>0.24143849555455393</v>
      </c>
      <c r="K39" s="246">
        <f t="shared" ref="K39:K61" si="22">I39/$I$62</f>
        <v>0.24098314914219574</v>
      </c>
      <c r="L39" s="52">
        <f>(I39-H39)/H39</f>
        <v>9.4003093836546425E-2</v>
      </c>
      <c r="N39" s="27">
        <f t="shared" ref="N39:N62" si="23">(H39/B39)*10</f>
        <v>2.3439478554846742</v>
      </c>
      <c r="O39" s="151">
        <f t="shared" ref="O39:O62" si="24">(I39/C39)*10</f>
        <v>2.4294805532035002</v>
      </c>
      <c r="P39" s="61">
        <f t="shared" si="8"/>
        <v>3.6490870527979301E-2</v>
      </c>
    </row>
    <row r="40" spans="1:16" ht="20.100000000000001" customHeight="1" x14ac:dyDescent="0.25">
      <c r="A40" s="38" t="s">
        <v>170</v>
      </c>
      <c r="B40" s="19">
        <v>57524.390000000007</v>
      </c>
      <c r="C40" s="140">
        <v>65084.110000000015</v>
      </c>
      <c r="D40" s="247">
        <f t="shared" si="19"/>
        <v>0.2248001621626502</v>
      </c>
      <c r="E40" s="215">
        <f t="shared" si="20"/>
        <v>0.22993613316008432</v>
      </c>
      <c r="F40" s="52">
        <f t="shared" ref="F40:F62" si="25">(C40-B40)/B40</f>
        <v>0.13141764736662148</v>
      </c>
      <c r="H40" s="19">
        <v>13480.557000000003</v>
      </c>
      <c r="I40" s="140">
        <v>14915.435000000001</v>
      </c>
      <c r="J40" s="247">
        <f t="shared" si="21"/>
        <v>0.22062110326483814</v>
      </c>
      <c r="K40" s="215">
        <f t="shared" si="22"/>
        <v>0.22270847686462367</v>
      </c>
      <c r="L40" s="52">
        <f t="shared" ref="L40:L62" si="26">(I40-H40)/H40</f>
        <v>0.10644055731525029</v>
      </c>
      <c r="N40" s="27">
        <f t="shared" si="23"/>
        <v>2.3434506650135707</v>
      </c>
      <c r="O40" s="152">
        <f t="shared" si="24"/>
        <v>2.291716826119309</v>
      </c>
      <c r="P40" s="52">
        <f t="shared" si="8"/>
        <v>-2.2075924049359943E-2</v>
      </c>
    </row>
    <row r="41" spans="1:16" ht="20.100000000000001" customHeight="1" x14ac:dyDescent="0.25">
      <c r="A41" s="38" t="s">
        <v>164</v>
      </c>
      <c r="B41" s="19">
        <v>20247.710000000003</v>
      </c>
      <c r="C41" s="140">
        <v>20618.170000000006</v>
      </c>
      <c r="D41" s="247">
        <f t="shared" si="19"/>
        <v>7.9126236565434493E-2</v>
      </c>
      <c r="E41" s="215">
        <f t="shared" si="20"/>
        <v>7.2842085151617747E-2</v>
      </c>
      <c r="F41" s="52">
        <f t="shared" si="25"/>
        <v>1.829639006090085E-2</v>
      </c>
      <c r="H41" s="19">
        <v>5778.7359999999999</v>
      </c>
      <c r="I41" s="140">
        <v>5573.9979999999978</v>
      </c>
      <c r="J41" s="247">
        <f t="shared" si="21"/>
        <v>9.4574067807156451E-2</v>
      </c>
      <c r="K41" s="215">
        <f t="shared" si="22"/>
        <v>8.3227650056901317E-2</v>
      </c>
      <c r="L41" s="52">
        <f t="shared" si="26"/>
        <v>-3.5429547222784033E-2</v>
      </c>
      <c r="N41" s="27">
        <f t="shared" si="23"/>
        <v>2.8540195409752505</v>
      </c>
      <c r="O41" s="152">
        <f t="shared" si="24"/>
        <v>2.7034397330121909</v>
      </c>
      <c r="P41" s="52">
        <f t="shared" si="8"/>
        <v>-5.2760608608728998E-2</v>
      </c>
    </row>
    <row r="42" spans="1:16" ht="20.100000000000001" customHeight="1" x14ac:dyDescent="0.25">
      <c r="A42" s="38" t="s">
        <v>177</v>
      </c>
      <c r="B42" s="19">
        <v>21015.68</v>
      </c>
      <c r="C42" s="140">
        <v>26742.129999999994</v>
      </c>
      <c r="D42" s="247">
        <f t="shared" si="19"/>
        <v>8.2127394518366273E-2</v>
      </c>
      <c r="E42" s="215">
        <f t="shared" si="20"/>
        <v>9.4477468688813335E-2</v>
      </c>
      <c r="F42" s="52">
        <f t="shared" si="25"/>
        <v>0.27248464004019823</v>
      </c>
      <c r="H42" s="19">
        <v>4173.6820000000007</v>
      </c>
      <c r="I42" s="140">
        <v>5244.3300000000008</v>
      </c>
      <c r="J42" s="247">
        <f t="shared" si="21"/>
        <v>6.8305955571167878E-2</v>
      </c>
      <c r="K42" s="215">
        <f t="shared" si="22"/>
        <v>7.8305241950734378E-2</v>
      </c>
      <c r="L42" s="52">
        <f t="shared" si="26"/>
        <v>0.25652361631767823</v>
      </c>
      <c r="N42" s="27">
        <f t="shared" si="23"/>
        <v>1.9859847504339621</v>
      </c>
      <c r="O42" s="152">
        <f t="shared" si="24"/>
        <v>1.9610741552748423</v>
      </c>
      <c r="P42" s="52">
        <f t="shared" si="8"/>
        <v>-1.2543195587819333E-2</v>
      </c>
    </row>
    <row r="43" spans="1:16" ht="20.100000000000001" customHeight="1" x14ac:dyDescent="0.25">
      <c r="A43" s="38" t="s">
        <v>167</v>
      </c>
      <c r="B43" s="19">
        <v>16249.82</v>
      </c>
      <c r="C43" s="140">
        <v>20264.77</v>
      </c>
      <c r="D43" s="247">
        <f t="shared" si="19"/>
        <v>6.3502840640533104E-2</v>
      </c>
      <c r="E43" s="215">
        <f t="shared" si="20"/>
        <v>7.1593555680157281E-2</v>
      </c>
      <c r="F43" s="52">
        <f t="shared" si="25"/>
        <v>0.24707658300215024</v>
      </c>
      <c r="H43" s="19">
        <v>4289.4300000000012</v>
      </c>
      <c r="I43" s="140">
        <v>5144.7750000000005</v>
      </c>
      <c r="J43" s="247">
        <f t="shared" si="21"/>
        <v>7.0200272806034261E-2</v>
      </c>
      <c r="K43" s="215">
        <f t="shared" si="22"/>
        <v>7.6818745417830209E-2</v>
      </c>
      <c r="L43" s="52">
        <f t="shared" si="26"/>
        <v>0.19940761359900944</v>
      </c>
      <c r="N43" s="27">
        <f t="shared" si="23"/>
        <v>2.6396784702845948</v>
      </c>
      <c r="O43" s="152">
        <f t="shared" si="24"/>
        <v>2.538777888917565</v>
      </c>
      <c r="P43" s="52">
        <f t="shared" ref="P43:P50" si="27">(O43-N43)/N43</f>
        <v>-3.8224572614766722E-2</v>
      </c>
    </row>
    <row r="44" spans="1:16" ht="20.100000000000001" customHeight="1" x14ac:dyDescent="0.25">
      <c r="A44" s="38" t="s">
        <v>166</v>
      </c>
      <c r="B44" s="19">
        <v>15336.469999999998</v>
      </c>
      <c r="C44" s="140">
        <v>20023.23</v>
      </c>
      <c r="D44" s="247">
        <f t="shared" si="19"/>
        <v>5.9933550673073085E-2</v>
      </c>
      <c r="E44" s="215">
        <f t="shared" si="20"/>
        <v>7.0740217229289817E-2</v>
      </c>
      <c r="F44" s="52">
        <f t="shared" ref="F44:F55" si="28">(C44-B44)/B44</f>
        <v>0.30559574660922645</v>
      </c>
      <c r="H44" s="19">
        <v>3674.9399999999987</v>
      </c>
      <c r="I44" s="140">
        <v>4818.1650000000018</v>
      </c>
      <c r="J44" s="247">
        <f t="shared" si="21"/>
        <v>6.0143606620415159E-2</v>
      </c>
      <c r="K44" s="215">
        <f t="shared" si="22"/>
        <v>7.1941997563761281E-2</v>
      </c>
      <c r="L44" s="52">
        <f t="shared" ref="L44:L55" si="29">(I44-H44)/H44</f>
        <v>0.31108671161978252</v>
      </c>
      <c r="N44" s="27">
        <f t="shared" si="23"/>
        <v>2.3962098188174981</v>
      </c>
      <c r="O44" s="152">
        <f t="shared" si="24"/>
        <v>2.4062875969561364</v>
      </c>
      <c r="P44" s="52">
        <f t="shared" si="27"/>
        <v>4.2057160685584584E-3</v>
      </c>
    </row>
    <row r="45" spans="1:16" ht="20.100000000000001" customHeight="1" x14ac:dyDescent="0.25">
      <c r="A45" s="38" t="s">
        <v>159</v>
      </c>
      <c r="B45" s="19">
        <v>23874.670000000002</v>
      </c>
      <c r="C45" s="140">
        <v>21652.599999999995</v>
      </c>
      <c r="D45" s="247">
        <f t="shared" si="19"/>
        <v>9.3300071284193709E-2</v>
      </c>
      <c r="E45" s="215">
        <f t="shared" si="20"/>
        <v>7.6496630542570832E-2</v>
      </c>
      <c r="F45" s="52">
        <f t="shared" si="28"/>
        <v>-9.3072281208494478E-2</v>
      </c>
      <c r="H45" s="19">
        <v>4562.0879999999988</v>
      </c>
      <c r="I45" s="140">
        <v>4072.5350000000008</v>
      </c>
      <c r="J45" s="247">
        <f t="shared" si="21"/>
        <v>7.4662559399532119E-2</v>
      </c>
      <c r="K45" s="215">
        <f t="shared" si="22"/>
        <v>6.0808690247912328E-2</v>
      </c>
      <c r="L45" s="52">
        <f t="shared" si="29"/>
        <v>-0.10730897781892813</v>
      </c>
      <c r="N45" s="27">
        <f t="shared" si="23"/>
        <v>1.910848610682367</v>
      </c>
      <c r="O45" s="152">
        <f t="shared" si="24"/>
        <v>1.8808526458716281</v>
      </c>
      <c r="P45" s="52">
        <f t="shared" si="27"/>
        <v>-1.5697719140621635E-2</v>
      </c>
    </row>
    <row r="46" spans="1:16" ht="20.100000000000001" customHeight="1" x14ac:dyDescent="0.25">
      <c r="A46" s="38" t="s">
        <v>175</v>
      </c>
      <c r="B46" s="19">
        <v>10436.9</v>
      </c>
      <c r="C46" s="140">
        <v>9730.9200000000019</v>
      </c>
      <c r="D46" s="247">
        <f t="shared" si="19"/>
        <v>4.0786470095125968E-2</v>
      </c>
      <c r="E46" s="215">
        <f t="shared" si="20"/>
        <v>3.4378439174940358E-2</v>
      </c>
      <c r="F46" s="52">
        <f t="shared" si="28"/>
        <v>-6.7642690837317387E-2</v>
      </c>
      <c r="H46" s="19">
        <v>2906.9720000000002</v>
      </c>
      <c r="I46" s="140">
        <v>2799.7800000000007</v>
      </c>
      <c r="J46" s="247">
        <f t="shared" si="21"/>
        <v>4.7575138757248163E-2</v>
      </c>
      <c r="K46" s="215">
        <f t="shared" si="22"/>
        <v>4.1804663380989968E-2</v>
      </c>
      <c r="L46" s="52">
        <f t="shared" si="29"/>
        <v>-3.687410817854439E-2</v>
      </c>
      <c r="N46" s="27">
        <f t="shared" si="23"/>
        <v>2.785282986327358</v>
      </c>
      <c r="O46" s="152">
        <f t="shared" si="24"/>
        <v>2.8771996892380165</v>
      </c>
      <c r="P46" s="52">
        <f t="shared" si="27"/>
        <v>3.3000848876709205E-2</v>
      </c>
    </row>
    <row r="47" spans="1:16" ht="20.100000000000001" customHeight="1" x14ac:dyDescent="0.25">
      <c r="A47" s="38" t="s">
        <v>183</v>
      </c>
      <c r="B47" s="19">
        <v>4647.3199999999988</v>
      </c>
      <c r="C47" s="140">
        <v>7787.25</v>
      </c>
      <c r="D47" s="247">
        <f t="shared" si="19"/>
        <v>1.8161310178547344E-2</v>
      </c>
      <c r="E47" s="215">
        <f t="shared" si="20"/>
        <v>2.7511633069129567E-2</v>
      </c>
      <c r="F47" s="52">
        <f t="shared" si="28"/>
        <v>0.67564316638406696</v>
      </c>
      <c r="H47" s="19">
        <v>1190.2380000000001</v>
      </c>
      <c r="I47" s="140">
        <v>1909.4550000000002</v>
      </c>
      <c r="J47" s="247">
        <f t="shared" si="21"/>
        <v>1.9479285663621643E-2</v>
      </c>
      <c r="K47" s="215">
        <f t="shared" si="22"/>
        <v>2.851085568014208E-2</v>
      </c>
      <c r="L47" s="52">
        <f t="shared" si="29"/>
        <v>0.60426318097724996</v>
      </c>
      <c r="N47" s="27">
        <f t="shared" si="23"/>
        <v>2.5611277037088049</v>
      </c>
      <c r="O47" s="152">
        <f t="shared" si="24"/>
        <v>2.4520273524029665</v>
      </c>
      <c r="P47" s="52">
        <f t="shared" si="27"/>
        <v>-4.2598559668793029E-2</v>
      </c>
    </row>
    <row r="48" spans="1:16" ht="20.100000000000001" customHeight="1" x14ac:dyDescent="0.25">
      <c r="A48" s="38" t="s">
        <v>172</v>
      </c>
      <c r="B48" s="19">
        <v>6172.5500000000011</v>
      </c>
      <c r="C48" s="140">
        <v>6268.13</v>
      </c>
      <c r="D48" s="247">
        <f t="shared" si="19"/>
        <v>2.4121772363984502E-2</v>
      </c>
      <c r="E48" s="215">
        <f t="shared" si="20"/>
        <v>2.2144722795544396E-2</v>
      </c>
      <c r="F48" s="52">
        <f t="shared" si="28"/>
        <v>1.5484686231784109E-2</v>
      </c>
      <c r="H48" s="19">
        <v>1779.675</v>
      </c>
      <c r="I48" s="140">
        <v>1797.6789999999999</v>
      </c>
      <c r="J48" s="247">
        <f t="shared" si="21"/>
        <v>2.9125937596855288E-2</v>
      </c>
      <c r="K48" s="215">
        <f t="shared" si="22"/>
        <v>2.684188238435686E-2</v>
      </c>
      <c r="L48" s="52">
        <f t="shared" si="29"/>
        <v>1.0116453846910197E-2</v>
      </c>
      <c r="N48" s="27">
        <f t="shared" si="23"/>
        <v>2.8832087224890839</v>
      </c>
      <c r="O48" s="152">
        <f t="shared" si="24"/>
        <v>2.8679670013225635</v>
      </c>
      <c r="P48" s="52">
        <f t="shared" si="27"/>
        <v>-5.2863745339123795E-3</v>
      </c>
    </row>
    <row r="49" spans="1:16" ht="20.100000000000001" customHeight="1" x14ac:dyDescent="0.25">
      <c r="A49" s="38" t="s">
        <v>171</v>
      </c>
      <c r="B49" s="19">
        <v>6703.46</v>
      </c>
      <c r="C49" s="140">
        <v>6550.1300000000019</v>
      </c>
      <c r="D49" s="247">
        <f t="shared" si="19"/>
        <v>2.6196521076552726E-2</v>
      </c>
      <c r="E49" s="215">
        <f t="shared" si="20"/>
        <v>2.31410026793923E-2</v>
      </c>
      <c r="F49" s="52">
        <f t="shared" si="28"/>
        <v>-2.2873262464458369E-2</v>
      </c>
      <c r="H49" s="19">
        <v>1862.2979999999995</v>
      </c>
      <c r="I49" s="140">
        <v>1666.0319999999999</v>
      </c>
      <c r="J49" s="247">
        <f t="shared" si="21"/>
        <v>3.0478135240843637E-2</v>
      </c>
      <c r="K49" s="215">
        <f t="shared" si="22"/>
        <v>2.4876207038394969E-2</v>
      </c>
      <c r="L49" s="52">
        <f t="shared" si="29"/>
        <v>-0.1053891482458767</v>
      </c>
      <c r="N49" s="27">
        <f t="shared" ref="N49" si="30">(H49/B49)*10</f>
        <v>2.7781145856020615</v>
      </c>
      <c r="O49" s="152">
        <f t="shared" ref="O49" si="31">(I49/C49)*10</f>
        <v>2.5435098234691518</v>
      </c>
      <c r="P49" s="52">
        <f t="shared" ref="P49" si="32">(O49-N49)/N49</f>
        <v>-8.4447475042526782E-2</v>
      </c>
    </row>
    <row r="50" spans="1:16" ht="20.100000000000001" customHeight="1" x14ac:dyDescent="0.25">
      <c r="A50" s="38" t="s">
        <v>182</v>
      </c>
      <c r="B50" s="19">
        <v>3759.44</v>
      </c>
      <c r="C50" s="140">
        <v>4246.5700000000006</v>
      </c>
      <c r="D50" s="247">
        <f t="shared" si="19"/>
        <v>1.4691554689076295E-2</v>
      </c>
      <c r="E50" s="215">
        <f t="shared" si="20"/>
        <v>1.5002738533162998E-2</v>
      </c>
      <c r="F50" s="52">
        <f t="shared" si="28"/>
        <v>0.12957514949034976</v>
      </c>
      <c r="H50" s="19">
        <v>1005.9079999999998</v>
      </c>
      <c r="I50" s="140">
        <v>1093.9990000000003</v>
      </c>
      <c r="J50" s="247">
        <f t="shared" si="21"/>
        <v>1.6462564027801427E-2</v>
      </c>
      <c r="K50" s="215">
        <f t="shared" si="22"/>
        <v>1.6334947722370916E-2</v>
      </c>
      <c r="L50" s="52">
        <f t="shared" si="29"/>
        <v>8.7573615082095463E-2</v>
      </c>
      <c r="N50" s="27">
        <f t="shared" si="23"/>
        <v>2.675685740429425</v>
      </c>
      <c r="O50" s="152">
        <f t="shared" si="24"/>
        <v>2.5761944345671921</v>
      </c>
      <c r="P50" s="52">
        <f t="shared" si="27"/>
        <v>-3.7183479494219435E-2</v>
      </c>
    </row>
    <row r="51" spans="1:16" ht="20.100000000000001" customHeight="1" x14ac:dyDescent="0.25">
      <c r="A51" s="38" t="s">
        <v>187</v>
      </c>
      <c r="B51" s="19">
        <v>1235.8699999999997</v>
      </c>
      <c r="C51" s="140">
        <v>2230.38</v>
      </c>
      <c r="D51" s="247">
        <f t="shared" si="19"/>
        <v>4.829669230946289E-3</v>
      </c>
      <c r="E51" s="215">
        <f t="shared" si="20"/>
        <v>7.8797259834633791E-3</v>
      </c>
      <c r="F51" s="52">
        <f t="shared" si="28"/>
        <v>0.80470437829221575</v>
      </c>
      <c r="H51" s="19">
        <v>262.58099999999996</v>
      </c>
      <c r="I51" s="140">
        <v>533.09999999999991</v>
      </c>
      <c r="J51" s="247">
        <f t="shared" si="21"/>
        <v>4.2973676767498886E-3</v>
      </c>
      <c r="K51" s="215">
        <f t="shared" si="22"/>
        <v>7.9599347264448436E-3</v>
      </c>
      <c r="L51" s="52">
        <f t="shared" si="29"/>
        <v>1.0302306716784535</v>
      </c>
      <c r="N51" s="27">
        <f t="shared" ref="N51" si="33">(H51/B51)*10</f>
        <v>2.1246652155971097</v>
      </c>
      <c r="O51" s="152">
        <f t="shared" ref="O51" si="34">(I51/C51)*10</f>
        <v>2.3901756651332953</v>
      </c>
      <c r="P51" s="52">
        <f t="shared" ref="P51" si="35">(O51-N51)/N51</f>
        <v>0.12496578170861014</v>
      </c>
    </row>
    <row r="52" spans="1:16" ht="20.100000000000001" customHeight="1" x14ac:dyDescent="0.25">
      <c r="A52" s="38" t="s">
        <v>189</v>
      </c>
      <c r="B52" s="19">
        <v>1676.4399999999998</v>
      </c>
      <c r="C52" s="140">
        <v>1974.26</v>
      </c>
      <c r="D52" s="247">
        <f t="shared" si="19"/>
        <v>6.55137731762046E-3</v>
      </c>
      <c r="E52" s="215">
        <f t="shared" si="20"/>
        <v>6.9748777428565584E-3</v>
      </c>
      <c r="F52" s="52">
        <f t="shared" si="28"/>
        <v>0.17765025888191655</v>
      </c>
      <c r="H52" s="19">
        <v>361.69799999999998</v>
      </c>
      <c r="I52" s="140">
        <v>437.96300000000002</v>
      </c>
      <c r="J52" s="247">
        <f t="shared" si="21"/>
        <v>5.9195040537780011E-3</v>
      </c>
      <c r="K52" s="215">
        <f t="shared" si="22"/>
        <v>6.5394051633801608E-3</v>
      </c>
      <c r="L52" s="52">
        <f t="shared" si="29"/>
        <v>0.21085270031905082</v>
      </c>
      <c r="N52" s="27">
        <f t="shared" ref="N52:N53" si="36">(H52/B52)*10</f>
        <v>2.1575362076781754</v>
      </c>
      <c r="O52" s="152">
        <f t="shared" ref="O52:O53" si="37">(I52/C52)*10</f>
        <v>2.2183653622116641</v>
      </c>
      <c r="P52" s="52">
        <f t="shared" ref="P52:P53" si="38">(O52-N52)/N52</f>
        <v>2.8193804728287624E-2</v>
      </c>
    </row>
    <row r="53" spans="1:16" ht="20.100000000000001" customHeight="1" x14ac:dyDescent="0.25">
      <c r="A53" s="38" t="s">
        <v>188</v>
      </c>
      <c r="B53" s="19">
        <v>1724.9099999999999</v>
      </c>
      <c r="C53" s="140">
        <v>1664.35</v>
      </c>
      <c r="D53" s="247">
        <f t="shared" si="19"/>
        <v>6.7407937349005676E-3</v>
      </c>
      <c r="E53" s="215">
        <f t="shared" si="20"/>
        <v>5.8799944137668354E-3</v>
      </c>
      <c r="F53" s="52">
        <f t="shared" si="28"/>
        <v>-3.5109078154802249E-2</v>
      </c>
      <c r="H53" s="19">
        <v>344.28000000000009</v>
      </c>
      <c r="I53" s="140">
        <v>325.613</v>
      </c>
      <c r="J53" s="247">
        <f t="shared" si="21"/>
        <v>5.6344432527542058E-3</v>
      </c>
      <c r="K53" s="215">
        <f t="shared" si="22"/>
        <v>4.8618612381952451E-3</v>
      </c>
      <c r="L53" s="52">
        <f t="shared" si="29"/>
        <v>-5.4220401998373656E-2</v>
      </c>
      <c r="N53" s="27">
        <f t="shared" si="36"/>
        <v>1.9959302224463893</v>
      </c>
      <c r="O53" s="152">
        <f t="shared" si="37"/>
        <v>1.9563973923754019</v>
      </c>
      <c r="P53" s="52">
        <f t="shared" si="38"/>
        <v>-1.9806719506723264E-2</v>
      </c>
    </row>
    <row r="54" spans="1:16" ht="20.100000000000001" customHeight="1" x14ac:dyDescent="0.25">
      <c r="A54" s="38" t="s">
        <v>186</v>
      </c>
      <c r="B54" s="19">
        <v>1261.31</v>
      </c>
      <c r="C54" s="140">
        <v>1025.2599999999998</v>
      </c>
      <c r="D54" s="247">
        <f t="shared" si="19"/>
        <v>4.92908647162312E-3</v>
      </c>
      <c r="E54" s="215">
        <f t="shared" si="20"/>
        <v>3.6221486301911167E-3</v>
      </c>
      <c r="F54" s="52">
        <f t="shared" si="28"/>
        <v>-0.18714669668836384</v>
      </c>
      <c r="H54" s="19">
        <v>325.77800000000002</v>
      </c>
      <c r="I54" s="140">
        <v>237.65100000000004</v>
      </c>
      <c r="J54" s="247">
        <f t="shared" si="21"/>
        <v>5.3316418438357138E-3</v>
      </c>
      <c r="K54" s="215">
        <f t="shared" si="22"/>
        <v>3.5484645426267945E-3</v>
      </c>
      <c r="L54" s="52">
        <f t="shared" si="29"/>
        <v>-0.27051243484827081</v>
      </c>
      <c r="N54" s="27">
        <f t="shared" ref="N54" si="39">(H54/B54)*10</f>
        <v>2.5828543339860941</v>
      </c>
      <c r="O54" s="152">
        <f t="shared" ref="O54" si="40">(I54/C54)*10</f>
        <v>2.3179583715350258</v>
      </c>
      <c r="P54" s="52">
        <f t="shared" ref="P54" si="41">(O54-N54)/N54</f>
        <v>-0.10255938903153586</v>
      </c>
    </row>
    <row r="55" spans="1:16" ht="20.100000000000001" customHeight="1" x14ac:dyDescent="0.25">
      <c r="A55" s="38" t="s">
        <v>184</v>
      </c>
      <c r="B55" s="19">
        <v>393.29</v>
      </c>
      <c r="C55" s="140">
        <v>160.43</v>
      </c>
      <c r="D55" s="247">
        <f t="shared" si="19"/>
        <v>1.5369420827747793E-3</v>
      </c>
      <c r="E55" s="215">
        <f t="shared" si="20"/>
        <v>5.6678433250254663E-4</v>
      </c>
      <c r="F55" s="52">
        <f t="shared" si="28"/>
        <v>-0.59208217854509393</v>
      </c>
      <c r="H55" s="19">
        <v>135.00399999999999</v>
      </c>
      <c r="I55" s="140">
        <v>65.539000000000016</v>
      </c>
      <c r="J55" s="247">
        <f t="shared" si="21"/>
        <v>2.2094585131138276E-3</v>
      </c>
      <c r="K55" s="215">
        <f t="shared" si="22"/>
        <v>9.7858968680635677E-4</v>
      </c>
      <c r="L55" s="52">
        <f t="shared" si="29"/>
        <v>-0.51454030991674304</v>
      </c>
      <c r="N55" s="27">
        <f t="shared" ref="N55" si="42">(H55/B55)*10</f>
        <v>3.4326832617152729</v>
      </c>
      <c r="O55" s="152">
        <f t="shared" ref="O55" si="43">(I55/C55)*10</f>
        <v>4.0852085021504712</v>
      </c>
      <c r="P55" s="52">
        <f t="shared" ref="P55" si="44">(O55-N55)/N55</f>
        <v>0.19009188750759914</v>
      </c>
    </row>
    <row r="56" spans="1:16" ht="20.100000000000001" customHeight="1" x14ac:dyDescent="0.25">
      <c r="A56" s="38" t="s">
        <v>185</v>
      </c>
      <c r="B56" s="19">
        <v>143.21</v>
      </c>
      <c r="C56" s="140">
        <v>170.99</v>
      </c>
      <c r="D56" s="247">
        <f t="shared" si="19"/>
        <v>5.5965184895160355E-4</v>
      </c>
      <c r="E56" s="215">
        <f t="shared" si="20"/>
        <v>6.0409183453599984E-4</v>
      </c>
      <c r="F56" s="52">
        <f t="shared" ref="F56:F59" si="45">(C56-B56)/B56</f>
        <v>0.19398086725787306</v>
      </c>
      <c r="H56" s="19">
        <v>48.339000000000006</v>
      </c>
      <c r="I56" s="140">
        <v>51.003999999999998</v>
      </c>
      <c r="J56" s="247">
        <f t="shared" si="21"/>
        <v>7.9111000463252454E-4</v>
      </c>
      <c r="K56" s="215">
        <f t="shared" si="22"/>
        <v>7.615616409446499E-4</v>
      </c>
      <c r="L56" s="52">
        <f t="shared" ref="L56:L59" si="46">(I56-H56)/H56</f>
        <v>5.513146734520763E-2</v>
      </c>
      <c r="N56" s="27">
        <f t="shared" si="23"/>
        <v>3.3753927798338106</v>
      </c>
      <c r="O56" s="152">
        <f t="shared" si="24"/>
        <v>2.9828644949997072</v>
      </c>
      <c r="P56" s="52">
        <f t="shared" ref="P56" si="47">(O56-N56)/N56</f>
        <v>-0.11629114311651451</v>
      </c>
    </row>
    <row r="57" spans="1:16" ht="20.100000000000001" customHeight="1" x14ac:dyDescent="0.25">
      <c r="A57" s="38" t="s">
        <v>178</v>
      </c>
      <c r="B57" s="19">
        <v>94.830000000000013</v>
      </c>
      <c r="C57" s="140">
        <v>108.53000000000002</v>
      </c>
      <c r="D57" s="247">
        <f t="shared" si="19"/>
        <v>3.7058714360785257E-4</v>
      </c>
      <c r="E57" s="215">
        <f t="shared" si="20"/>
        <v>3.8342643898585919E-4</v>
      </c>
      <c r="F57" s="52">
        <f t="shared" si="45"/>
        <v>0.14446904987873038</v>
      </c>
      <c r="H57" s="19">
        <v>34.278999999999989</v>
      </c>
      <c r="I57" s="140">
        <v>38.402999999999992</v>
      </c>
      <c r="J57" s="247">
        <f t="shared" si="21"/>
        <v>5.6100580998362179E-4</v>
      </c>
      <c r="K57" s="215">
        <f t="shared" si="22"/>
        <v>5.7341094222408803E-4</v>
      </c>
      <c r="L57" s="52">
        <f t="shared" si="46"/>
        <v>0.12030689343329747</v>
      </c>
      <c r="N57" s="27">
        <f t="shared" ref="N57:N59" si="48">(H57/B57)*10</f>
        <v>3.6147843509437925</v>
      </c>
      <c r="O57" s="152">
        <f t="shared" ref="O57:O59" si="49">(I57/C57)*10</f>
        <v>3.5384686261863068</v>
      </c>
      <c r="P57" s="52">
        <f t="shared" ref="P57:P59" si="50">(O57-N57)/N57</f>
        <v>-2.1112109976231436E-2</v>
      </c>
    </row>
    <row r="58" spans="1:16" ht="20.100000000000001" customHeight="1" x14ac:dyDescent="0.25">
      <c r="A58" s="38" t="s">
        <v>191</v>
      </c>
      <c r="B58" s="19">
        <v>168.57000000000002</v>
      </c>
      <c r="C58" s="140">
        <v>131.09</v>
      </c>
      <c r="D58" s="247">
        <f t="shared" si="19"/>
        <v>6.5875645679611627E-4</v>
      </c>
      <c r="E58" s="215">
        <f t="shared" si="20"/>
        <v>4.6312882969369096E-4</v>
      </c>
      <c r="F58" s="52">
        <f t="shared" si="45"/>
        <v>-0.22234086729548563</v>
      </c>
      <c r="H58" s="19">
        <v>41.133000000000003</v>
      </c>
      <c r="I58" s="140">
        <v>27.527999999999999</v>
      </c>
      <c r="J58" s="247">
        <f t="shared" si="21"/>
        <v>6.7317751340635157E-4</v>
      </c>
      <c r="K58" s="215">
        <f t="shared" si="22"/>
        <v>4.1103185734303821E-4</v>
      </c>
      <c r="L58" s="52">
        <f t="shared" si="46"/>
        <v>-0.33075632703668595</v>
      </c>
      <c r="N58" s="27">
        <f t="shared" ref="N58" si="51">(H58/B58)*10</f>
        <v>2.4401138992703326</v>
      </c>
      <c r="O58" s="152">
        <f t="shared" ref="O58" si="52">(I58/C58)*10</f>
        <v>2.0999313448775649</v>
      </c>
      <c r="P58" s="52">
        <f t="shared" ref="P58" si="53">(O58-N58)/N58</f>
        <v>-0.13941257188629289</v>
      </c>
    </row>
    <row r="59" spans="1:16" ht="20.100000000000001" customHeight="1" x14ac:dyDescent="0.25">
      <c r="A59" s="38" t="s">
        <v>192</v>
      </c>
      <c r="B59" s="19">
        <v>20.09</v>
      </c>
      <c r="C59" s="140">
        <v>38.389999999999993</v>
      </c>
      <c r="D59" s="247">
        <f t="shared" si="19"/>
        <v>7.85099200156254E-5</v>
      </c>
      <c r="E59" s="215">
        <f t="shared" si="20"/>
        <v>1.3562831468411619E-4</v>
      </c>
      <c r="F59" s="52">
        <f t="shared" si="45"/>
        <v>0.91090094574415104</v>
      </c>
      <c r="H59" s="19">
        <v>9.8550000000000004</v>
      </c>
      <c r="I59" s="140">
        <v>21.007999999999999</v>
      </c>
      <c r="J59" s="247">
        <f t="shared" si="21"/>
        <v>1.612856926219725E-4</v>
      </c>
      <c r="K59" s="215">
        <f t="shared" si="22"/>
        <v>3.1367906346492833E-4</v>
      </c>
      <c r="L59" s="52">
        <f t="shared" si="46"/>
        <v>1.1317097919837644</v>
      </c>
      <c r="N59" s="27">
        <f t="shared" si="48"/>
        <v>4.9054255848680937</v>
      </c>
      <c r="O59" s="152">
        <f t="shared" si="49"/>
        <v>5.4722584006251642</v>
      </c>
      <c r="P59" s="52">
        <f t="shared" si="50"/>
        <v>0.11555221987376507</v>
      </c>
    </row>
    <row r="60" spans="1:16" ht="20.100000000000001" customHeight="1" x14ac:dyDescent="0.25">
      <c r="A60" s="38" t="s">
        <v>221</v>
      </c>
      <c r="B60" s="19">
        <v>13.2</v>
      </c>
      <c r="C60" s="140">
        <v>18.360000000000003</v>
      </c>
      <c r="D60" s="247">
        <f t="shared" si="19"/>
        <v>5.1584417332317338E-5</v>
      </c>
      <c r="E60" s="215">
        <f t="shared" si="20"/>
        <v>6.486417967179927E-5</v>
      </c>
      <c r="F60" s="52">
        <f t="shared" ref="F60:F61" si="54">(C60-B60)/B60</f>
        <v>0.39090909090909121</v>
      </c>
      <c r="H60" s="19">
        <v>9.4160000000000004</v>
      </c>
      <c r="I60" s="140">
        <v>14.775999999999998</v>
      </c>
      <c r="J60" s="247">
        <f t="shared" si="21"/>
        <v>1.5410107374210991E-4</v>
      </c>
      <c r="K60" s="215">
        <f t="shared" si="22"/>
        <v>2.2062651569677174E-4</v>
      </c>
      <c r="L60" s="52">
        <f t="shared" ref="L60:L61" si="55">(I60-H60)/H60</f>
        <v>0.56924384027187735</v>
      </c>
      <c r="N60" s="27">
        <f t="shared" ref="N60:N61" si="56">(H60/B60)*10</f>
        <v>7.1333333333333337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252.1699999999546</v>
      </c>
      <c r="C61" s="140">
        <f>C62-SUM(C39:C60)</f>
        <v>131.68999999988591</v>
      </c>
      <c r="D61" s="247">
        <f t="shared" si="19"/>
        <v>9.85457766567282E-4</v>
      </c>
      <c r="E61" s="215">
        <f t="shared" si="20"/>
        <v>4.6524857412700682E-4</v>
      </c>
      <c r="F61" s="52">
        <f t="shared" si="54"/>
        <v>-0.47777293095963191</v>
      </c>
      <c r="H61" s="19">
        <f>H62-SUM(H39:H60)</f>
        <v>73.309999999997672</v>
      </c>
      <c r="I61" s="140">
        <f>I62-SUM(I39:I60)</f>
        <v>44.799999999973807</v>
      </c>
      <c r="J61" s="247">
        <f t="shared" si="21"/>
        <v>1.1997822553136913E-3</v>
      </c>
      <c r="K61" s="215">
        <f t="shared" si="22"/>
        <v>6.6892717265901441E-4</v>
      </c>
      <c r="L61" s="52">
        <f t="shared" si="55"/>
        <v>-0.38889646705803804</v>
      </c>
      <c r="N61" s="27">
        <f t="shared" si="56"/>
        <v>2.9071658008490648</v>
      </c>
      <c r="O61" s="152">
        <f t="shared" ref="O61" si="58">(I61/C61)*10</f>
        <v>3.4019287721172917</v>
      </c>
      <c r="P61" s="52">
        <f t="shared" si="57"/>
        <v>0.17018739389536253</v>
      </c>
    </row>
    <row r="62" spans="1:16" ht="26.25" customHeight="1" thickBot="1" x14ac:dyDescent="0.3">
      <c r="A62" s="12" t="s">
        <v>18</v>
      </c>
      <c r="B62" s="17">
        <v>255891.22999999995</v>
      </c>
      <c r="C62" s="145">
        <v>283052.99</v>
      </c>
      <c r="D62" s="253">
        <f>SUM(D39:D61)</f>
        <v>1</v>
      </c>
      <c r="E62" s="254">
        <f>SUM(E39:E61)</f>
        <v>0.99999999999999967</v>
      </c>
      <c r="F62" s="57">
        <f t="shared" si="25"/>
        <v>0.10614572449395801</v>
      </c>
      <c r="G62" s="1"/>
      <c r="H62" s="17">
        <v>61102.754000000001</v>
      </c>
      <c r="I62" s="145">
        <v>66972.911000000007</v>
      </c>
      <c r="J62" s="253">
        <f>SUM(J39:J61)</f>
        <v>1.0000000000000002</v>
      </c>
      <c r="K62" s="254">
        <f>SUM(K39:K61)</f>
        <v>0.99999999999999944</v>
      </c>
      <c r="L62" s="57">
        <f t="shared" si="26"/>
        <v>9.607025241448211E-2</v>
      </c>
      <c r="M62" s="1"/>
      <c r="N62" s="29">
        <f t="shared" si="23"/>
        <v>2.387840880674184</v>
      </c>
      <c r="O62" s="146">
        <f t="shared" si="24"/>
        <v>2.366090921703389</v>
      </c>
      <c r="P62" s="57">
        <f t="shared" si="8"/>
        <v>-9.1086299538745315E-3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L37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/>
    </row>
    <row r="68" spans="1:16" ht="20.100000000000001" customHeight="1" x14ac:dyDescent="0.25">
      <c r="A68" s="38" t="s">
        <v>162</v>
      </c>
      <c r="B68" s="39">
        <v>109852.25999999995</v>
      </c>
      <c r="C68" s="147">
        <v>102114.76</v>
      </c>
      <c r="D68" s="247">
        <f>B68/$B$96</f>
        <v>0.235328743635356</v>
      </c>
      <c r="E68" s="246">
        <f>C68/$C$96</f>
        <v>0.22135742724034824</v>
      </c>
      <c r="F68" s="61">
        <f t="shared" ref="F68:F76" si="59">(C68-B68)/B68</f>
        <v>-7.0435510384583441E-2</v>
      </c>
      <c r="H68" s="19">
        <v>26233.571</v>
      </c>
      <c r="I68" s="147">
        <v>25505.190999999995</v>
      </c>
      <c r="J68" s="261">
        <f>H68/$H$96</f>
        <v>0.22577165614522904</v>
      </c>
      <c r="K68" s="246">
        <f>I68/$I$96</f>
        <v>0.20894444449268751</v>
      </c>
      <c r="L68" s="61">
        <f t="shared" ref="L68:L76" si="60">(I68-H68)/H68</f>
        <v>-2.7765186828739581E-2</v>
      </c>
      <c r="N68" s="41">
        <f t="shared" ref="N68:N96" si="61">(H68/B68)*10</f>
        <v>2.3880774960842874</v>
      </c>
      <c r="O68" s="149">
        <f t="shared" ref="O68:O96" si="62">(I68/C68)*10</f>
        <v>2.4976987655849161</v>
      </c>
      <c r="P68" s="61">
        <f t="shared" si="8"/>
        <v>4.5903564553651979E-2</v>
      </c>
    </row>
    <row r="69" spans="1:16" ht="20.100000000000001" customHeight="1" x14ac:dyDescent="0.25">
      <c r="A69" s="38" t="s">
        <v>160</v>
      </c>
      <c r="B69" s="19">
        <v>88696.320000000022</v>
      </c>
      <c r="C69" s="140">
        <v>80714.91</v>
      </c>
      <c r="D69" s="247">
        <f t="shared" ref="D69:D95" si="63">B69/$B$96</f>
        <v>0.19000786648066698</v>
      </c>
      <c r="E69" s="215">
        <f t="shared" ref="E69:E95" si="64">C69/$C$96</f>
        <v>0.17496828879131926</v>
      </c>
      <c r="F69" s="52">
        <f t="shared" si="59"/>
        <v>-8.9985807753918276E-2</v>
      </c>
      <c r="H69" s="19">
        <v>21430.759000000002</v>
      </c>
      <c r="I69" s="140">
        <v>20926.341</v>
      </c>
      <c r="J69" s="262">
        <f t="shared" ref="J69:J95" si="65">H69/$H$96</f>
        <v>0.18443764106225846</v>
      </c>
      <c r="K69" s="215">
        <f t="shared" ref="K69:K96" si="66">I69/$I$96</f>
        <v>0.1714334425297796</v>
      </c>
      <c r="L69" s="52">
        <f t="shared" si="60"/>
        <v>-2.3537103842192496E-2</v>
      </c>
      <c r="N69" s="40">
        <f t="shared" si="61"/>
        <v>2.4161948319840096</v>
      </c>
      <c r="O69" s="143">
        <f t="shared" si="62"/>
        <v>2.5926239650146421</v>
      </c>
      <c r="P69" s="52">
        <f t="shared" si="8"/>
        <v>7.3019414947494629E-2</v>
      </c>
    </row>
    <row r="70" spans="1:16" ht="20.100000000000001" customHeight="1" x14ac:dyDescent="0.25">
      <c r="A70" s="38" t="s">
        <v>161</v>
      </c>
      <c r="B70" s="19">
        <v>87801.909999999989</v>
      </c>
      <c r="C70" s="140">
        <v>80868.990000000005</v>
      </c>
      <c r="D70" s="247">
        <f t="shared" si="63"/>
        <v>0.18809183506178759</v>
      </c>
      <c r="E70" s="215">
        <f t="shared" si="64"/>
        <v>0.17530229292930277</v>
      </c>
      <c r="F70" s="52">
        <f t="shared" si="59"/>
        <v>-7.8960924654144587E-2</v>
      </c>
      <c r="H70" s="19">
        <v>20715.016999999996</v>
      </c>
      <c r="I70" s="140">
        <v>20166.571</v>
      </c>
      <c r="J70" s="262">
        <f t="shared" si="65"/>
        <v>0.17827781414762683</v>
      </c>
      <c r="K70" s="215">
        <f t="shared" si="66"/>
        <v>0.1652092303452008</v>
      </c>
      <c r="L70" s="52">
        <f t="shared" si="60"/>
        <v>-2.6475768762342623E-2</v>
      </c>
      <c r="N70" s="40">
        <f t="shared" si="61"/>
        <v>2.3592900200007034</v>
      </c>
      <c r="O70" s="143">
        <f t="shared" si="62"/>
        <v>2.493733506502307</v>
      </c>
      <c r="P70" s="52">
        <f t="shared" si="8"/>
        <v>5.6984722251977926E-2</v>
      </c>
    </row>
    <row r="71" spans="1:16" ht="20.100000000000001" customHeight="1" x14ac:dyDescent="0.25">
      <c r="A71" s="38" t="s">
        <v>163</v>
      </c>
      <c r="B71" s="19">
        <v>34387.669999999991</v>
      </c>
      <c r="C71" s="140">
        <v>36050.17</v>
      </c>
      <c r="D71" s="247">
        <f t="shared" si="63"/>
        <v>7.3666278487554318E-2</v>
      </c>
      <c r="E71" s="215">
        <f t="shared" si="64"/>
        <v>7.8147105107794254E-2</v>
      </c>
      <c r="F71" s="52">
        <f t="shared" si="59"/>
        <v>4.8345816974514635E-2</v>
      </c>
      <c r="H71" s="19">
        <v>10368.537</v>
      </c>
      <c r="I71" s="140">
        <v>11265.650000000001</v>
      </c>
      <c r="J71" s="262">
        <f t="shared" si="65"/>
        <v>8.9233820675541448E-2</v>
      </c>
      <c r="K71" s="215">
        <f t="shared" si="66"/>
        <v>9.2290819586453826E-2</v>
      </c>
      <c r="L71" s="52">
        <f t="shared" si="60"/>
        <v>8.6522621272412989E-2</v>
      </c>
      <c r="N71" s="40">
        <f t="shared" si="61"/>
        <v>3.0151903283938699</v>
      </c>
      <c r="O71" s="143">
        <f t="shared" si="62"/>
        <v>3.1249921983724356</v>
      </c>
      <c r="P71" s="52">
        <f t="shared" si="8"/>
        <v>3.6416231819453623E-2</v>
      </c>
    </row>
    <row r="72" spans="1:16" ht="20.100000000000001" customHeight="1" x14ac:dyDescent="0.25">
      <c r="A72" s="38" t="s">
        <v>168</v>
      </c>
      <c r="B72" s="19">
        <v>22203.240000000005</v>
      </c>
      <c r="C72" s="140">
        <v>21083.07</v>
      </c>
      <c r="D72" s="247">
        <f t="shared" si="63"/>
        <v>4.7564434030162736E-2</v>
      </c>
      <c r="E72" s="215">
        <f t="shared" si="64"/>
        <v>4.5702444323701776E-2</v>
      </c>
      <c r="F72" s="52">
        <f t="shared" si="59"/>
        <v>-5.0450745026401789E-2</v>
      </c>
      <c r="H72" s="19">
        <v>7446.4960000000019</v>
      </c>
      <c r="I72" s="140">
        <v>7249.7719999999981</v>
      </c>
      <c r="J72" s="262">
        <f t="shared" si="65"/>
        <v>6.4086118294715722E-2</v>
      </c>
      <c r="K72" s="215">
        <f t="shared" si="66"/>
        <v>5.9391814914800681E-2</v>
      </c>
      <c r="L72" s="52">
        <f t="shared" si="60"/>
        <v>-2.6418331521295888E-2</v>
      </c>
      <c r="N72" s="40">
        <f t="shared" si="61"/>
        <v>3.3537880057144815</v>
      </c>
      <c r="O72" s="143">
        <f t="shared" si="62"/>
        <v>3.438669984968981</v>
      </c>
      <c r="P72" s="52">
        <f t="shared" ref="P72:P76" si="67">(O72-N72)/N72</f>
        <v>2.5309285831385295E-2</v>
      </c>
    </row>
    <row r="73" spans="1:16" ht="20.100000000000001" customHeight="1" x14ac:dyDescent="0.25">
      <c r="A73" s="38" t="s">
        <v>165</v>
      </c>
      <c r="B73" s="19">
        <v>11780.640000000001</v>
      </c>
      <c r="C73" s="140">
        <v>19958.369999999995</v>
      </c>
      <c r="D73" s="247">
        <f t="shared" si="63"/>
        <v>2.5236833638383239E-2</v>
      </c>
      <c r="E73" s="215">
        <f t="shared" si="64"/>
        <v>4.3264396205905477E-2</v>
      </c>
      <c r="F73" s="52">
        <f t="shared" si="59"/>
        <v>0.69416687039074221</v>
      </c>
      <c r="H73" s="19">
        <v>2816.5149999999999</v>
      </c>
      <c r="I73" s="140">
        <v>5486.7190000000001</v>
      </c>
      <c r="J73" s="262">
        <f t="shared" si="65"/>
        <v>2.4239523323297454E-2</v>
      </c>
      <c r="K73" s="215">
        <f t="shared" si="66"/>
        <v>4.494847552964705E-2</v>
      </c>
      <c r="L73" s="52">
        <f t="shared" si="60"/>
        <v>0.94805246909744856</v>
      </c>
      <c r="N73" s="40">
        <f t="shared" ref="N73" si="68">(H73/B73)*10</f>
        <v>2.3907996509527494</v>
      </c>
      <c r="O73" s="143">
        <f t="shared" ref="O73" si="69">(I73/C73)*10</f>
        <v>2.7490817135868317</v>
      </c>
      <c r="P73" s="52">
        <f t="shared" ref="P73" si="70">(O73-N73)/N73</f>
        <v>0.14985867280485196</v>
      </c>
    </row>
    <row r="74" spans="1:16" ht="20.100000000000001" customHeight="1" x14ac:dyDescent="0.25">
      <c r="A74" s="38" t="s">
        <v>173</v>
      </c>
      <c r="B74" s="19">
        <v>30390.01999999999</v>
      </c>
      <c r="C74" s="140">
        <v>21663.710000000003</v>
      </c>
      <c r="D74" s="247">
        <f t="shared" si="63"/>
        <v>6.5102395031775784E-2</v>
      </c>
      <c r="E74" s="215">
        <f t="shared" si="64"/>
        <v>4.6961116199861853E-2</v>
      </c>
      <c r="F74" s="52">
        <f t="shared" si="59"/>
        <v>-0.28714393738470689</v>
      </c>
      <c r="H74" s="19">
        <v>6360.225999999996</v>
      </c>
      <c r="I74" s="140">
        <v>4937.7379999999994</v>
      </c>
      <c r="J74" s="262">
        <f t="shared" si="65"/>
        <v>5.4737449105878286E-2</v>
      </c>
      <c r="K74" s="215">
        <f t="shared" si="66"/>
        <v>4.0451095757739433E-2</v>
      </c>
      <c r="L74" s="52">
        <f t="shared" si="60"/>
        <v>-0.22365368777776096</v>
      </c>
      <c r="N74" s="40">
        <f t="shared" si="61"/>
        <v>2.0928666713611896</v>
      </c>
      <c r="O74" s="143">
        <f t="shared" si="62"/>
        <v>2.2792670322857895</v>
      </c>
      <c r="P74" s="52">
        <f t="shared" si="67"/>
        <v>8.9064613372320592E-2</v>
      </c>
    </row>
    <row r="75" spans="1:16" ht="20.100000000000001" customHeight="1" x14ac:dyDescent="0.25">
      <c r="A75" s="38" t="s">
        <v>176</v>
      </c>
      <c r="B75" s="19">
        <v>6451.5599999999995</v>
      </c>
      <c r="C75" s="140">
        <v>20654.639999999996</v>
      </c>
      <c r="D75" s="247">
        <f t="shared" si="63"/>
        <v>1.3820721660966446E-2</v>
      </c>
      <c r="E75" s="215">
        <f t="shared" si="64"/>
        <v>4.4773722926789286E-2</v>
      </c>
      <c r="F75" s="52">
        <f t="shared" si="59"/>
        <v>2.2014954522627082</v>
      </c>
      <c r="H75" s="19">
        <v>1257.8899999999999</v>
      </c>
      <c r="I75" s="140">
        <v>4706.7240000000011</v>
      </c>
      <c r="J75" s="262">
        <f t="shared" si="65"/>
        <v>1.082566717846084E-2</v>
      </c>
      <c r="K75" s="215">
        <f t="shared" si="66"/>
        <v>3.8558575450793546E-2</v>
      </c>
      <c r="L75" s="52">
        <f t="shared" si="60"/>
        <v>2.7417612032848671</v>
      </c>
      <c r="N75" s="40">
        <f t="shared" si="61"/>
        <v>1.9497454879130007</v>
      </c>
      <c r="O75" s="143">
        <f t="shared" si="62"/>
        <v>2.2787731957564992</v>
      </c>
      <c r="P75" s="52">
        <f t="shared" si="67"/>
        <v>0.16875418349893878</v>
      </c>
    </row>
    <row r="76" spans="1:16" ht="20.100000000000001" customHeight="1" x14ac:dyDescent="0.25">
      <c r="A76" s="38" t="s">
        <v>180</v>
      </c>
      <c r="B76" s="19">
        <v>14474.429999999998</v>
      </c>
      <c r="C76" s="140">
        <v>9190.0799999999981</v>
      </c>
      <c r="D76" s="247">
        <f t="shared" si="63"/>
        <v>3.1007549837735765E-2</v>
      </c>
      <c r="E76" s="215">
        <f t="shared" si="64"/>
        <v>1.9921629987016364E-2</v>
      </c>
      <c r="F76" s="52">
        <f t="shared" si="59"/>
        <v>-0.36508173378848086</v>
      </c>
      <c r="H76" s="19">
        <v>3978.6280000000002</v>
      </c>
      <c r="I76" s="140">
        <v>2700.2089999999998</v>
      </c>
      <c r="J76" s="262">
        <f t="shared" si="65"/>
        <v>3.4240913398552578E-2</v>
      </c>
      <c r="K76" s="215">
        <f t="shared" si="66"/>
        <v>2.2120738853481054E-2</v>
      </c>
      <c r="L76" s="52">
        <f t="shared" si="60"/>
        <v>-0.32132157115467952</v>
      </c>
      <c r="N76" s="40">
        <f t="shared" si="61"/>
        <v>2.748728620056196</v>
      </c>
      <c r="O76" s="143">
        <f t="shared" si="62"/>
        <v>2.9381779048713401</v>
      </c>
      <c r="P76" s="52">
        <f t="shared" si="67"/>
        <v>6.8922513278619313E-2</v>
      </c>
    </row>
    <row r="77" spans="1:16" ht="20.100000000000001" customHeight="1" x14ac:dyDescent="0.25">
      <c r="A77" s="38" t="s">
        <v>199</v>
      </c>
      <c r="B77" s="19">
        <v>4856.63</v>
      </c>
      <c r="C77" s="140">
        <v>10267.569999999998</v>
      </c>
      <c r="D77" s="247">
        <f t="shared" si="63"/>
        <v>1.0404015686175045E-2</v>
      </c>
      <c r="E77" s="215">
        <f t="shared" si="64"/>
        <v>2.2257339479720483E-2</v>
      </c>
      <c r="F77" s="52">
        <f t="shared" ref="F77:F80" si="71">(C77-B77)/B77</f>
        <v>1.1141346983402065</v>
      </c>
      <c r="H77" s="19">
        <v>974.80700000000002</v>
      </c>
      <c r="I77" s="140">
        <v>2173.2219999999993</v>
      </c>
      <c r="J77" s="262">
        <f t="shared" si="65"/>
        <v>8.3893950546024519E-3</v>
      </c>
      <c r="K77" s="215">
        <f t="shared" si="66"/>
        <v>1.7803539034437627E-2</v>
      </c>
      <c r="L77" s="52">
        <f t="shared" ref="L77:L80" si="72">(I77-H77)/H77</f>
        <v>1.2293869453132766</v>
      </c>
      <c r="N77" s="40">
        <f t="shared" si="61"/>
        <v>2.0071675215118301</v>
      </c>
      <c r="O77" s="143">
        <f t="shared" si="62"/>
        <v>2.1165884430298503</v>
      </c>
      <c r="P77" s="52">
        <f t="shared" ref="P77:P80" si="73">(O77-N77)/N77</f>
        <v>5.4515091712724922E-2</v>
      </c>
    </row>
    <row r="78" spans="1:16" ht="20.100000000000001" customHeight="1" x14ac:dyDescent="0.25">
      <c r="A78" s="38" t="s">
        <v>195</v>
      </c>
      <c r="B78" s="19">
        <v>7053.7000000000007</v>
      </c>
      <c r="C78" s="140">
        <v>8440.92</v>
      </c>
      <c r="D78" s="247">
        <f t="shared" si="63"/>
        <v>1.5110643686171876E-2</v>
      </c>
      <c r="E78" s="215">
        <f t="shared" si="64"/>
        <v>1.8297651923596552E-2</v>
      </c>
      <c r="F78" s="52">
        <f t="shared" si="71"/>
        <v>0.19666557976664717</v>
      </c>
      <c r="H78" s="19">
        <v>1743.8890000000004</v>
      </c>
      <c r="I78" s="140">
        <v>1997.6969999999997</v>
      </c>
      <c r="J78" s="262">
        <f t="shared" si="65"/>
        <v>1.5008277281939519E-2</v>
      </c>
      <c r="K78" s="215">
        <f t="shared" si="66"/>
        <v>1.6365597494631911E-2</v>
      </c>
      <c r="L78" s="52">
        <f t="shared" si="72"/>
        <v>0.14554137333282063</v>
      </c>
      <c r="N78" s="40">
        <f t="shared" si="61"/>
        <v>2.4723038972454177</v>
      </c>
      <c r="O78" s="143">
        <f t="shared" si="62"/>
        <v>2.3666815939494743</v>
      </c>
      <c r="P78" s="52">
        <f t="shared" si="73"/>
        <v>-4.2722216881842565E-2</v>
      </c>
    </row>
    <row r="79" spans="1:16" ht="20.100000000000001" customHeight="1" x14ac:dyDescent="0.25">
      <c r="A79" s="38" t="s">
        <v>179</v>
      </c>
      <c r="B79" s="19">
        <v>6944.17</v>
      </c>
      <c r="C79" s="140">
        <v>5173.050000000002</v>
      </c>
      <c r="D79" s="247">
        <f t="shared" si="63"/>
        <v>1.4876005297390612E-2</v>
      </c>
      <c r="E79" s="215">
        <f t="shared" si="64"/>
        <v>1.1213785734654657E-2</v>
      </c>
      <c r="F79" s="52">
        <f t="shared" si="71"/>
        <v>-0.2550513596297323</v>
      </c>
      <c r="H79" s="19">
        <v>1900.5519999999997</v>
      </c>
      <c r="I79" s="140">
        <v>1656.4680000000005</v>
      </c>
      <c r="J79" s="262">
        <f t="shared" si="65"/>
        <v>1.6356552168598291E-2</v>
      </c>
      <c r="K79" s="215">
        <f t="shared" si="66"/>
        <v>1.3570170326499938E-2</v>
      </c>
      <c r="L79" s="52">
        <f t="shared" si="72"/>
        <v>-0.12842795145831273</v>
      </c>
      <c r="N79" s="40">
        <f t="shared" si="61"/>
        <v>2.736903042408235</v>
      </c>
      <c r="O79" s="143">
        <f t="shared" si="62"/>
        <v>3.2021109403543364</v>
      </c>
      <c r="P79" s="52">
        <f t="shared" si="73"/>
        <v>0.16997602426454947</v>
      </c>
    </row>
    <row r="80" spans="1:16" ht="20.100000000000001" customHeight="1" x14ac:dyDescent="0.25">
      <c r="A80" s="38" t="s">
        <v>197</v>
      </c>
      <c r="B80" s="19">
        <v>4106.59</v>
      </c>
      <c r="C80" s="140">
        <v>3867.87</v>
      </c>
      <c r="D80" s="247">
        <f t="shared" si="63"/>
        <v>8.7972579291997911E-3</v>
      </c>
      <c r="E80" s="215">
        <f t="shared" si="64"/>
        <v>8.3845053555443479E-3</v>
      </c>
      <c r="F80" s="52">
        <f t="shared" si="71"/>
        <v>-5.8130955366861616E-2</v>
      </c>
      <c r="H80" s="19">
        <v>1637.9099999999999</v>
      </c>
      <c r="I80" s="140">
        <v>1627.4639999999997</v>
      </c>
      <c r="J80" s="262">
        <f t="shared" si="65"/>
        <v>1.4096199610675651E-2</v>
      </c>
      <c r="K80" s="215">
        <f t="shared" si="66"/>
        <v>1.3332562826596641E-2</v>
      </c>
      <c r="L80" s="52">
        <f t="shared" si="72"/>
        <v>-6.3776397970585329E-3</v>
      </c>
      <c r="N80" s="40">
        <f t="shared" si="61"/>
        <v>3.9884916682697806</v>
      </c>
      <c r="O80" s="143">
        <f t="shared" si="62"/>
        <v>4.2076491712492912</v>
      </c>
      <c r="P80" s="52">
        <f t="shared" si="73"/>
        <v>5.494746415618857E-2</v>
      </c>
    </row>
    <row r="81" spans="1:16" ht="20.100000000000001" customHeight="1" x14ac:dyDescent="0.25">
      <c r="A81" s="38" t="s">
        <v>174</v>
      </c>
      <c r="B81" s="19">
        <v>242.81000000000003</v>
      </c>
      <c r="C81" s="140">
        <v>787.19999999999993</v>
      </c>
      <c r="D81" s="247">
        <f t="shared" si="63"/>
        <v>5.2015472637614206E-4</v>
      </c>
      <c r="E81" s="215">
        <f t="shared" si="64"/>
        <v>1.7064385865824111E-3</v>
      </c>
      <c r="F81" s="52">
        <f t="shared" ref="F81:F94" si="74">(C81-B81)/B81</f>
        <v>2.2420411020962883</v>
      </c>
      <c r="H81" s="19">
        <v>411.94500000000005</v>
      </c>
      <c r="I81" s="140">
        <v>1401.35</v>
      </c>
      <c r="J81" s="262">
        <f t="shared" si="65"/>
        <v>3.5452857291424938E-3</v>
      </c>
      <c r="K81" s="215">
        <f t="shared" si="66"/>
        <v>1.1480184456953398E-2</v>
      </c>
      <c r="L81" s="52">
        <f t="shared" ref="L81:L94" si="75">(I81-H81)/H81</f>
        <v>2.401789073784121</v>
      </c>
      <c r="N81" s="40">
        <f t="shared" si="61"/>
        <v>16.965734524937194</v>
      </c>
      <c r="O81" s="143">
        <f t="shared" si="62"/>
        <v>17.80170223577236</v>
      </c>
      <c r="P81" s="52">
        <f t="shared" ref="P81:P87" si="76">(O81-N81)/N81</f>
        <v>4.9273888472462793E-2</v>
      </c>
    </row>
    <row r="82" spans="1:16" ht="20.100000000000001" customHeight="1" x14ac:dyDescent="0.25">
      <c r="A82" s="38" t="s">
        <v>194</v>
      </c>
      <c r="B82" s="19">
        <v>3511.360000000001</v>
      </c>
      <c r="C82" s="140">
        <v>5387.86</v>
      </c>
      <c r="D82" s="247">
        <f t="shared" si="63"/>
        <v>7.5221387093123452E-3</v>
      </c>
      <c r="E82" s="215">
        <f t="shared" si="64"/>
        <v>1.1679436233617771E-2</v>
      </c>
      <c r="F82" s="52">
        <f t="shared" si="74"/>
        <v>0.53440832042285558</v>
      </c>
      <c r="H82" s="19">
        <v>752.53800000000012</v>
      </c>
      <c r="I82" s="140">
        <v>1208.2230000000002</v>
      </c>
      <c r="J82" s="262">
        <f t="shared" si="65"/>
        <v>6.4765010669808696E-3</v>
      </c>
      <c r="K82" s="215">
        <f t="shared" si="66"/>
        <v>9.8980432476780296E-3</v>
      </c>
      <c r="L82" s="52">
        <f t="shared" si="75"/>
        <v>0.60553088349026896</v>
      </c>
      <c r="N82" s="40">
        <f t="shared" si="61"/>
        <v>2.1431525107081013</v>
      </c>
      <c r="O82" s="143">
        <f t="shared" si="62"/>
        <v>2.2424914530073172</v>
      </c>
      <c r="P82" s="52">
        <f t="shared" si="76"/>
        <v>4.6351784020444799E-2</v>
      </c>
    </row>
    <row r="83" spans="1:16" ht="20.100000000000001" customHeight="1" x14ac:dyDescent="0.25">
      <c r="A83" s="38" t="s">
        <v>196</v>
      </c>
      <c r="B83" s="19">
        <v>4553.9699999999993</v>
      </c>
      <c r="C83" s="140">
        <v>5391.5800000000008</v>
      </c>
      <c r="D83" s="247">
        <f t="shared" si="63"/>
        <v>9.7556485287885967E-3</v>
      </c>
      <c r="E83" s="215">
        <f t="shared" si="64"/>
        <v>1.1687500196450708E-2</v>
      </c>
      <c r="F83" s="52">
        <f t="shared" si="74"/>
        <v>0.18392962623820569</v>
      </c>
      <c r="H83" s="19">
        <v>966.63400000000001</v>
      </c>
      <c r="I83" s="140">
        <v>1163.8430000000001</v>
      </c>
      <c r="J83" s="262">
        <f t="shared" si="65"/>
        <v>8.3190564893466969E-3</v>
      </c>
      <c r="K83" s="215">
        <f t="shared" si="66"/>
        <v>9.5344719869654374E-3</v>
      </c>
      <c r="L83" s="52">
        <f t="shared" si="75"/>
        <v>0.20401620468553772</v>
      </c>
      <c r="N83" s="40">
        <f t="shared" si="61"/>
        <v>2.1226182869013193</v>
      </c>
      <c r="O83" s="143">
        <f t="shared" si="62"/>
        <v>2.1586306796894412</v>
      </c>
      <c r="P83" s="52">
        <f t="shared" si="76"/>
        <v>1.6966023995154705E-2</v>
      </c>
    </row>
    <row r="84" spans="1:16" ht="20.100000000000001" customHeight="1" x14ac:dyDescent="0.25">
      <c r="A84" s="38" t="s">
        <v>205</v>
      </c>
      <c r="B84" s="19">
        <v>2012.6</v>
      </c>
      <c r="C84" s="140">
        <v>2766.91</v>
      </c>
      <c r="D84" s="247">
        <f t="shared" si="63"/>
        <v>4.3114509382011588E-3</v>
      </c>
      <c r="E84" s="215">
        <f t="shared" si="64"/>
        <v>5.9979191941066301E-3</v>
      </c>
      <c r="F84" s="52">
        <f t="shared" si="74"/>
        <v>0.37479379906588489</v>
      </c>
      <c r="H84" s="19">
        <v>562.94699999999989</v>
      </c>
      <c r="I84" s="140">
        <v>819.79899999999986</v>
      </c>
      <c r="J84" s="262">
        <f t="shared" si="65"/>
        <v>4.8448408534235857E-3</v>
      </c>
      <c r="K84" s="215">
        <f t="shared" si="66"/>
        <v>6.7159836854646859E-3</v>
      </c>
      <c r="L84" s="52">
        <f t="shared" si="75"/>
        <v>0.45626320062101766</v>
      </c>
      <c r="N84" s="40">
        <f t="shared" ref="N84" si="77">(H84/B84)*10</f>
        <v>2.7971131869223886</v>
      </c>
      <c r="O84" s="143">
        <f t="shared" ref="O84" si="78">(I84/C84)*10</f>
        <v>2.962868326038794</v>
      </c>
      <c r="P84" s="52">
        <f t="shared" ref="P84" si="79">(O84-N84)/N84</f>
        <v>5.9259360647747922E-2</v>
      </c>
    </row>
    <row r="85" spans="1:16" ht="20.100000000000001" customHeight="1" x14ac:dyDescent="0.25">
      <c r="A85" s="38" t="s">
        <v>201</v>
      </c>
      <c r="B85" s="19">
        <v>3209.55</v>
      </c>
      <c r="C85" s="140">
        <v>3120.7700000000004</v>
      </c>
      <c r="D85" s="247">
        <f t="shared" si="63"/>
        <v>6.8755924469360687E-3</v>
      </c>
      <c r="E85" s="215">
        <f t="shared" si="64"/>
        <v>6.764992819929868E-3</v>
      </c>
      <c r="F85" s="52">
        <f t="shared" si="74"/>
        <v>-2.7661198610397016E-2</v>
      </c>
      <c r="H85" s="19">
        <v>589.10600000000011</v>
      </c>
      <c r="I85" s="140">
        <v>663.32100000000014</v>
      </c>
      <c r="J85" s="262">
        <f t="shared" si="65"/>
        <v>5.0699707357832191E-3</v>
      </c>
      <c r="K85" s="215">
        <f t="shared" si="66"/>
        <v>5.4340795905168495E-3</v>
      </c>
      <c r="L85" s="52">
        <f t="shared" si="75"/>
        <v>0.12597902584594287</v>
      </c>
      <c r="N85" s="40">
        <f t="shared" si="61"/>
        <v>1.8354784938698574</v>
      </c>
      <c r="O85" s="143">
        <f t="shared" si="62"/>
        <v>2.1255042825969235</v>
      </c>
      <c r="P85" s="52">
        <f t="shared" si="76"/>
        <v>0.15801099805619953</v>
      </c>
    </row>
    <row r="86" spans="1:16" ht="20.100000000000001" customHeight="1" x14ac:dyDescent="0.25">
      <c r="A86" s="38" t="s">
        <v>193</v>
      </c>
      <c r="B86" s="19">
        <v>2433.1999999999998</v>
      </c>
      <c r="C86" s="140">
        <v>1898.5900000000001</v>
      </c>
      <c r="D86" s="247">
        <f t="shared" si="63"/>
        <v>5.2124726338224486E-3</v>
      </c>
      <c r="E86" s="215">
        <f t="shared" si="64"/>
        <v>4.1156341921995687E-3</v>
      </c>
      <c r="F86" s="52">
        <f t="shared" si="74"/>
        <v>-0.21971477889199395</v>
      </c>
      <c r="H86" s="19">
        <v>824.49400000000003</v>
      </c>
      <c r="I86" s="140">
        <v>626.51400000000001</v>
      </c>
      <c r="J86" s="262">
        <f t="shared" si="65"/>
        <v>7.0957696099324206E-3</v>
      </c>
      <c r="K86" s="215">
        <f t="shared" si="66"/>
        <v>5.1325481035171096E-3</v>
      </c>
      <c r="L86" s="52">
        <f t="shared" si="75"/>
        <v>-0.24012303303601967</v>
      </c>
      <c r="N86" s="40">
        <f t="shared" si="61"/>
        <v>3.3885171790235087</v>
      </c>
      <c r="O86" s="143">
        <f t="shared" si="62"/>
        <v>3.2998909717211191</v>
      </c>
      <c r="P86" s="52">
        <f t="shared" si="76"/>
        <v>-2.6154864390544295E-2</v>
      </c>
    </row>
    <row r="87" spans="1:16" ht="20.100000000000001" customHeight="1" x14ac:dyDescent="0.25">
      <c r="A87" s="38" t="s">
        <v>181</v>
      </c>
      <c r="B87" s="19">
        <v>1909.2799999999997</v>
      </c>
      <c r="C87" s="140">
        <v>2311.2599999999998</v>
      </c>
      <c r="D87" s="247">
        <f t="shared" si="63"/>
        <v>4.0901157941412641E-3</v>
      </c>
      <c r="E87" s="215">
        <f t="shared" si="64"/>
        <v>5.0101921336692876E-3</v>
      </c>
      <c r="F87" s="52">
        <f t="shared" si="74"/>
        <v>0.21054009888544375</v>
      </c>
      <c r="H87" s="19">
        <v>375.03899999999993</v>
      </c>
      <c r="I87" s="140">
        <v>559.21</v>
      </c>
      <c r="J87" s="262">
        <f t="shared" si="65"/>
        <v>3.2276648935461562E-3</v>
      </c>
      <c r="K87" s="215">
        <f t="shared" si="66"/>
        <v>4.5811781140849255E-3</v>
      </c>
      <c r="L87" s="52">
        <f t="shared" si="75"/>
        <v>0.4910715952207641</v>
      </c>
      <c r="N87" s="40">
        <f t="shared" si="61"/>
        <v>1.9642954412134417</v>
      </c>
      <c r="O87" s="143">
        <f t="shared" si="62"/>
        <v>2.4195027820323118</v>
      </c>
      <c r="P87" s="52">
        <f t="shared" si="76"/>
        <v>0.23174077140741428</v>
      </c>
    </row>
    <row r="88" spans="1:16" ht="20.100000000000001" customHeight="1" x14ac:dyDescent="0.25">
      <c r="A88" s="38" t="s">
        <v>203</v>
      </c>
      <c r="B88" s="19">
        <v>2426.1</v>
      </c>
      <c r="C88" s="140">
        <v>2180.9700000000003</v>
      </c>
      <c r="D88" s="247">
        <f t="shared" si="63"/>
        <v>5.1972628049139578E-3</v>
      </c>
      <c r="E88" s="215">
        <f t="shared" si="64"/>
        <v>4.7277583386415674E-3</v>
      </c>
      <c r="F88" s="52">
        <f t="shared" si="74"/>
        <v>-0.10103870409298861</v>
      </c>
      <c r="H88" s="19">
        <v>489.82299999999998</v>
      </c>
      <c r="I88" s="140">
        <v>445.67099999999999</v>
      </c>
      <c r="J88" s="262">
        <f t="shared" ref="J88" si="80">H88/$H$96</f>
        <v>4.2155202556306386E-3</v>
      </c>
      <c r="K88" s="215">
        <f t="shared" ref="K88" si="81">I88/$I$96</f>
        <v>3.6510402733898584E-3</v>
      </c>
      <c r="L88" s="52">
        <f t="shared" si="75"/>
        <v>-9.0138682748666335E-2</v>
      </c>
      <c r="N88" s="40">
        <f t="shared" ref="N88:N92" si="82">(H88/B88)*10</f>
        <v>2.0189728370636</v>
      </c>
      <c r="O88" s="143">
        <f t="shared" ref="O88:O92" si="83">(I88/C88)*10</f>
        <v>2.0434531424091111</v>
      </c>
      <c r="P88" s="52">
        <f t="shared" ref="P88:P92" si="84">(O88-N88)/N88</f>
        <v>1.2125128627839979E-2</v>
      </c>
    </row>
    <row r="89" spans="1:16" ht="20.100000000000001" customHeight="1" x14ac:dyDescent="0.25">
      <c r="A89" s="38" t="s">
        <v>200</v>
      </c>
      <c r="B89" s="19">
        <v>761.1500000000002</v>
      </c>
      <c r="C89" s="140">
        <v>1261.2100000000003</v>
      </c>
      <c r="D89" s="247">
        <f t="shared" si="63"/>
        <v>1.6305579258729073E-3</v>
      </c>
      <c r="E89" s="215">
        <f t="shared" si="64"/>
        <v>2.7339652055177886E-3</v>
      </c>
      <c r="F89" s="52">
        <f t="shared" si="74"/>
        <v>0.65697957038691446</v>
      </c>
      <c r="H89" s="19">
        <v>223.76699999999997</v>
      </c>
      <c r="I89" s="140">
        <v>390.01</v>
      </c>
      <c r="J89" s="262">
        <f t="shared" si="65"/>
        <v>1.9257860922041248E-3</v>
      </c>
      <c r="K89" s="215">
        <f t="shared" si="66"/>
        <v>3.1950524423280369E-3</v>
      </c>
      <c r="L89" s="52">
        <f t="shared" si="75"/>
        <v>0.74292902885590839</v>
      </c>
      <c r="N89" s="40">
        <f t="shared" si="82"/>
        <v>2.9398541680352084</v>
      </c>
      <c r="O89" s="143">
        <f t="shared" si="83"/>
        <v>3.0923478247080176</v>
      </c>
      <c r="P89" s="52">
        <f t="shared" si="84"/>
        <v>5.1871163655279287E-2</v>
      </c>
    </row>
    <row r="90" spans="1:16" ht="20.100000000000001" customHeight="1" x14ac:dyDescent="0.25">
      <c r="A90" s="38" t="s">
        <v>222</v>
      </c>
      <c r="B90" s="19">
        <v>1710.9300000000005</v>
      </c>
      <c r="C90" s="140">
        <v>1668.1</v>
      </c>
      <c r="D90" s="247">
        <f t="shared" si="63"/>
        <v>3.6652045879442072E-3</v>
      </c>
      <c r="E90" s="215">
        <f t="shared" si="64"/>
        <v>3.6159936563492376E-3</v>
      </c>
      <c r="F90" s="52">
        <f t="shared" si="74"/>
        <v>-2.5033169095170813E-2</v>
      </c>
      <c r="H90" s="19">
        <v>397.26799999999997</v>
      </c>
      <c r="I90" s="140">
        <v>363.952</v>
      </c>
      <c r="J90" s="262">
        <f t="shared" si="65"/>
        <v>3.4189723653521224E-3</v>
      </c>
      <c r="K90" s="215">
        <f t="shared" si="66"/>
        <v>2.9815792581989534E-3</v>
      </c>
      <c r="L90" s="52">
        <f t="shared" si="75"/>
        <v>-8.3862782806568809E-2</v>
      </c>
      <c r="N90" s="40">
        <f t="shared" si="82"/>
        <v>2.321941867873027</v>
      </c>
      <c r="O90" s="143">
        <f t="shared" si="83"/>
        <v>2.1818356213656256</v>
      </c>
      <c r="P90" s="52">
        <f t="shared" si="84"/>
        <v>-6.0340118090787195E-2</v>
      </c>
    </row>
    <row r="91" spans="1:16" ht="20.100000000000001" customHeight="1" x14ac:dyDescent="0.25">
      <c r="A91" s="38" t="s">
        <v>223</v>
      </c>
      <c r="B91" s="19">
        <v>2128.0600000000004</v>
      </c>
      <c r="C91" s="140">
        <v>2223.0100000000002</v>
      </c>
      <c r="D91" s="247">
        <f t="shared" si="63"/>
        <v>4.5587927474651496E-3</v>
      </c>
      <c r="E91" s="215">
        <f t="shared" si="64"/>
        <v>4.818889789581512E-3</v>
      </c>
      <c r="F91" s="52">
        <f t="shared" si="74"/>
        <v>4.4618102873039203E-2</v>
      </c>
      <c r="H91" s="19">
        <v>294.58199999999999</v>
      </c>
      <c r="I91" s="140">
        <v>351.97099999999989</v>
      </c>
      <c r="J91" s="262">
        <f t="shared" si="65"/>
        <v>2.5352349480203765E-3</v>
      </c>
      <c r="K91" s="215">
        <f t="shared" si="66"/>
        <v>2.8834281253779163E-3</v>
      </c>
      <c r="L91" s="52">
        <f t="shared" si="75"/>
        <v>0.1948150260368926</v>
      </c>
      <c r="N91" s="40">
        <f t="shared" si="82"/>
        <v>1.384274879467684</v>
      </c>
      <c r="O91" s="143">
        <f t="shared" si="83"/>
        <v>1.583308217236989</v>
      </c>
      <c r="P91" s="52">
        <f t="shared" si="84"/>
        <v>0.14378165834074969</v>
      </c>
    </row>
    <row r="92" spans="1:16" ht="20.100000000000001" customHeight="1" x14ac:dyDescent="0.25">
      <c r="A92" s="38" t="s">
        <v>204</v>
      </c>
      <c r="B92" s="19">
        <v>798.07999999999981</v>
      </c>
      <c r="C92" s="140">
        <v>393.21</v>
      </c>
      <c r="D92" s="247">
        <f t="shared" si="63"/>
        <v>1.709670458491295E-3</v>
      </c>
      <c r="E92" s="215">
        <f t="shared" si="64"/>
        <v>8.5237387783291391E-4</v>
      </c>
      <c r="F92" s="52">
        <f t="shared" si="74"/>
        <v>-0.50730503207698463</v>
      </c>
      <c r="H92" s="19">
        <v>257.995</v>
      </c>
      <c r="I92" s="140">
        <v>256.26900000000001</v>
      </c>
      <c r="J92" s="262">
        <f t="shared" si="65"/>
        <v>2.2203594938404827E-3</v>
      </c>
      <c r="K92" s="215">
        <f t="shared" si="66"/>
        <v>2.0994151286966071E-3</v>
      </c>
      <c r="L92" s="52">
        <f t="shared" si="75"/>
        <v>-6.6900521327932679E-3</v>
      </c>
      <c r="N92" s="40">
        <f t="shared" si="82"/>
        <v>3.2326959703287899</v>
      </c>
      <c r="O92" s="143">
        <f t="shared" si="83"/>
        <v>6.5173571374074921</v>
      </c>
      <c r="P92" s="52">
        <f t="shared" si="84"/>
        <v>1.0160748790566367</v>
      </c>
    </row>
    <row r="93" spans="1:16" ht="20.100000000000001" customHeight="1" x14ac:dyDescent="0.25">
      <c r="A93" s="38" t="s">
        <v>198</v>
      </c>
      <c r="B93" s="19">
        <v>210.22</v>
      </c>
      <c r="C93" s="140">
        <v>642.4</v>
      </c>
      <c r="D93" s="247">
        <f t="shared" si="63"/>
        <v>4.5033946945674633E-4</v>
      </c>
      <c r="E93" s="215">
        <f t="shared" si="64"/>
        <v>1.3925510010423538E-3</v>
      </c>
      <c r="F93" s="52">
        <f t="shared" si="74"/>
        <v>2.0558462563029205</v>
      </c>
      <c r="H93" s="19">
        <v>73.623000000000005</v>
      </c>
      <c r="I93" s="140">
        <v>247.09599999999995</v>
      </c>
      <c r="J93" s="262">
        <f t="shared" si="65"/>
        <v>6.336150972500159E-4</v>
      </c>
      <c r="K93" s="215">
        <f t="shared" si="66"/>
        <v>2.0242677836196212E-3</v>
      </c>
      <c r="L93" s="52">
        <f t="shared" si="75"/>
        <v>2.3562337856376399</v>
      </c>
      <c r="N93" s="40">
        <f t="shared" ref="N93" si="85">(H93/B93)*10</f>
        <v>3.5021881838074398</v>
      </c>
      <c r="O93" s="143">
        <f t="shared" ref="O93" si="86">(I93/C93)*10</f>
        <v>3.8464508094645073</v>
      </c>
      <c r="P93" s="52">
        <f t="shared" ref="P93" si="87">(O93-N93)/N93</f>
        <v>9.8299293923948691E-2</v>
      </c>
    </row>
    <row r="94" spans="1:16" ht="20.100000000000001" customHeight="1" x14ac:dyDescent="0.25">
      <c r="A94" s="38" t="s">
        <v>202</v>
      </c>
      <c r="B94" s="19">
        <v>281.26</v>
      </c>
      <c r="C94" s="140">
        <v>718.43</v>
      </c>
      <c r="D94" s="247">
        <f t="shared" si="63"/>
        <v>6.0252344771860177E-4</v>
      </c>
      <c r="E94" s="215">
        <f t="shared" si="64"/>
        <v>1.5573636607703271E-3</v>
      </c>
      <c r="F94" s="52">
        <f t="shared" si="74"/>
        <v>1.5543269572637417</v>
      </c>
      <c r="H94" s="19">
        <v>88.528999999999996</v>
      </c>
      <c r="I94" s="140">
        <v>238.85</v>
      </c>
      <c r="J94" s="262">
        <f t="shared" si="65"/>
        <v>7.6189928343651646E-4</v>
      </c>
      <c r="K94" s="215">
        <f t="shared" si="66"/>
        <v>1.95671463770173E-3</v>
      </c>
      <c r="L94" s="52">
        <f t="shared" si="75"/>
        <v>1.6979859706988671</v>
      </c>
      <c r="N94" s="40">
        <f t="shared" ref="N94" si="88">(H94/B94)*10</f>
        <v>3.1475858636137382</v>
      </c>
      <c r="O94" s="143">
        <f t="shared" ref="O94" si="89">(I94/C94)*10</f>
        <v>3.3246106092451599</v>
      </c>
      <c r="P94" s="52">
        <f t="shared" ref="P94" si="90">(O94-N94)/N94</f>
        <v>5.6241434960627244E-2</v>
      </c>
    </row>
    <row r="95" spans="1:16" ht="20.100000000000001" customHeight="1" thickBot="1" x14ac:dyDescent="0.3">
      <c r="A95" s="8" t="s">
        <v>17</v>
      </c>
      <c r="B95" s="19">
        <f>B96-SUM(B68:B94)</f>
        <v>11615.700000000012</v>
      </c>
      <c r="C95" s="140">
        <f>C96-SUM(C68:C94)</f>
        <v>10512.039999999979</v>
      </c>
      <c r="D95" s="247">
        <f t="shared" si="63"/>
        <v>2.4883494317233058E-2</v>
      </c>
      <c r="E95" s="215">
        <f t="shared" si="64"/>
        <v>2.278728490815261E-2</v>
      </c>
      <c r="F95" s="52">
        <f>(C95-B95)/B95</f>
        <v>-9.5014506228641535E-2</v>
      </c>
      <c r="H95" s="19">
        <f>H96-SUM(H68:H94)</f>
        <v>3022.0610000000161</v>
      </c>
      <c r="I95" s="140">
        <f>I96-SUM(I68:I94)</f>
        <v>2931.0090000000346</v>
      </c>
      <c r="J95" s="263">
        <f t="shared" si="65"/>
        <v>2.600849563873369E-2</v>
      </c>
      <c r="K95" s="215">
        <f t="shared" si="66"/>
        <v>2.4011506022757284E-2</v>
      </c>
      <c r="L95" s="52">
        <f t="shared" ref="L95" si="91">(I95-H95)/H95</f>
        <v>-3.0129107254943235E-2</v>
      </c>
      <c r="N95" s="40">
        <f t="shared" si="61"/>
        <v>2.6017037285742681</v>
      </c>
      <c r="O95" s="143">
        <f t="shared" si="62"/>
        <v>2.7882399610351944</v>
      </c>
      <c r="P95" s="52">
        <f t="shared" ref="P95" si="92">(O95-N95)/N95</f>
        <v>7.1697722693101595E-2</v>
      </c>
    </row>
    <row r="96" spans="1:16" ht="26.25" customHeight="1" thickBot="1" x14ac:dyDescent="0.3">
      <c r="A96" s="12" t="s">
        <v>18</v>
      </c>
      <c r="B96" s="17">
        <v>466803.40999999992</v>
      </c>
      <c r="C96" s="145">
        <v>461311.65</v>
      </c>
      <c r="D96" s="243">
        <f>SUM(D68:D95)</f>
        <v>1.0000000000000002</v>
      </c>
      <c r="E96" s="244">
        <f>SUM(E68:E95)</f>
        <v>0.99999999999999989</v>
      </c>
      <c r="F96" s="57">
        <f>(C96-B96)/B96</f>
        <v>-1.1764609860069133E-2</v>
      </c>
      <c r="G96" s="1"/>
      <c r="H96" s="17">
        <v>116195.14800000002</v>
      </c>
      <c r="I96" s="145">
        <v>122066.85400000002</v>
      </c>
      <c r="J96" s="255">
        <f t="shared" ref="J96" si="93">H96/$H$96</f>
        <v>1</v>
      </c>
      <c r="K96" s="244">
        <f t="shared" si="66"/>
        <v>1</v>
      </c>
      <c r="L96" s="57">
        <f>(I96-H96)/H96</f>
        <v>5.0533142743619593E-2</v>
      </c>
      <c r="M96" s="1"/>
      <c r="N96" s="37">
        <f t="shared" si="61"/>
        <v>2.4891666494038684</v>
      </c>
      <c r="O96" s="150">
        <f t="shared" si="62"/>
        <v>2.6460821876057112</v>
      </c>
      <c r="P96" s="57">
        <f>(O96-N96)/N96</f>
        <v>6.3039386390389959E-2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104</v>
      </c>
      <c r="H4" s="340"/>
      <c r="I4" s="130" t="s">
        <v>0</v>
      </c>
      <c r="K4" s="346" t="s">
        <v>19</v>
      </c>
      <c r="L4" s="340"/>
      <c r="M4" s="338" t="s">
        <v>104</v>
      </c>
      <c r="N4" s="339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156</v>
      </c>
      <c r="F5" s="348"/>
      <c r="G5" s="349" t="str">
        <f>E5</f>
        <v>jan-dez</v>
      </c>
      <c r="H5" s="349"/>
      <c r="I5" s="131" t="s">
        <v>137</v>
      </c>
      <c r="K5" s="350" t="str">
        <f>E5</f>
        <v>jan-dez</v>
      </c>
      <c r="L5" s="349"/>
      <c r="M5" s="351" t="str">
        <f>E5</f>
        <v>jan-dez</v>
      </c>
      <c r="N5" s="337"/>
      <c r="O5" s="131" t="str">
        <f>I5</f>
        <v>2022/2021</v>
      </c>
      <c r="Q5" s="350" t="str">
        <f>E5</f>
        <v>jan-dez</v>
      </c>
      <c r="R5" s="348"/>
      <c r="S5" s="131" t="str">
        <f>O5</f>
        <v>2022/2021</v>
      </c>
    </row>
    <row r="6" spans="1:19" ht="15.75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418374.45000000007</v>
      </c>
      <c r="F7" s="145">
        <v>411384.81999999989</v>
      </c>
      <c r="G7" s="243">
        <f>E7/E15</f>
        <v>0.37895076562828717</v>
      </c>
      <c r="H7" s="244">
        <f>F7/F15</f>
        <v>0.35836849761599909</v>
      </c>
      <c r="I7" s="164">
        <f t="shared" ref="I7:I18" si="0">(F7-E7)/E7</f>
        <v>-1.6706636841710046E-2</v>
      </c>
      <c r="J7" s="1"/>
      <c r="K7" s="17">
        <v>61254.071999999986</v>
      </c>
      <c r="L7" s="145">
        <v>56133.939999999959</v>
      </c>
      <c r="M7" s="243">
        <f>K7/K15</f>
        <v>0.42243680662038935</v>
      </c>
      <c r="N7" s="244">
        <f>L7/L15</f>
        <v>0.36493704952689371</v>
      </c>
      <c r="O7" s="164">
        <f t="shared" ref="O7:O18" si="1">(L7-K7)/K7</f>
        <v>-8.3588434741122652E-2</v>
      </c>
      <c r="P7" s="1"/>
      <c r="Q7" s="187">
        <f t="shared" ref="Q7:Q18" si="2">(K7/E7)*10</f>
        <v>1.4640968634676419</v>
      </c>
      <c r="R7" s="188">
        <f t="shared" ref="R7:R18" si="3">(L7/F7)*10</f>
        <v>1.3645116997754068</v>
      </c>
      <c r="S7" s="55">
        <f>(R7-Q7)/Q7</f>
        <v>-6.8018152471396282E-2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209299.21000000017</v>
      </c>
      <c r="F8" s="181">
        <v>188932.94</v>
      </c>
      <c r="G8" s="245">
        <f>E8/E7</f>
        <v>0.50026766691895297</v>
      </c>
      <c r="H8" s="246">
        <f>F8/F7</f>
        <v>0.45926084487026053</v>
      </c>
      <c r="I8" s="206">
        <f t="shared" si="0"/>
        <v>-9.7306960690392227E-2</v>
      </c>
      <c r="K8" s="180">
        <v>44302.524999999987</v>
      </c>
      <c r="L8" s="181">
        <v>37851.885999999969</v>
      </c>
      <c r="M8" s="250">
        <f>K8/K7</f>
        <v>0.72325844720984422</v>
      </c>
      <c r="N8" s="246">
        <f>L8/L7</f>
        <v>0.67431372178756732</v>
      </c>
      <c r="O8" s="207">
        <f t="shared" si="1"/>
        <v>-0.14560431939263099</v>
      </c>
      <c r="Q8" s="189">
        <f t="shared" si="2"/>
        <v>2.1167077028145473</v>
      </c>
      <c r="R8" s="190">
        <f t="shared" si="3"/>
        <v>2.0034561469270509</v>
      </c>
      <c r="S8" s="182">
        <f t="shared" ref="S8:S18" si="4">(R8-Q8)/Q8</f>
        <v>-5.3503634789493118E-2</v>
      </c>
    </row>
    <row r="9" spans="1:19" ht="24" customHeight="1" x14ac:dyDescent="0.25">
      <c r="A9" s="8"/>
      <c r="B9" t="s">
        <v>37</v>
      </c>
      <c r="E9" s="19">
        <v>111430.28999999992</v>
      </c>
      <c r="F9" s="140">
        <v>112723.60999999999</v>
      </c>
      <c r="G9" s="247">
        <f>E9/E7</f>
        <v>0.26634104926818525</v>
      </c>
      <c r="H9" s="215">
        <f>F9/F7</f>
        <v>0.27401013484163078</v>
      </c>
      <c r="I9" s="182">
        <f t="shared" si="0"/>
        <v>1.1606538940175657E-2</v>
      </c>
      <c r="K9" s="19">
        <v>11973.420000000002</v>
      </c>
      <c r="L9" s="140">
        <v>12230.630999999985</v>
      </c>
      <c r="M9" s="247">
        <f>K9/K7</f>
        <v>0.19547141290459849</v>
      </c>
      <c r="N9" s="215">
        <f>L9/L7</f>
        <v>0.21788299556382457</v>
      </c>
      <c r="O9" s="182">
        <f t="shared" si="1"/>
        <v>2.1481832258451045E-2</v>
      </c>
      <c r="Q9" s="189">
        <f t="shared" si="2"/>
        <v>1.0745211198858058</v>
      </c>
      <c r="R9" s="190">
        <f t="shared" si="3"/>
        <v>1.0850105847390787</v>
      </c>
      <c r="S9" s="182">
        <f t="shared" si="4"/>
        <v>9.7619903966035763E-3</v>
      </c>
    </row>
    <row r="10" spans="1:19" ht="24" customHeight="1" thickBot="1" x14ac:dyDescent="0.3">
      <c r="A10" s="8"/>
      <c r="B10" t="s">
        <v>36</v>
      </c>
      <c r="E10" s="19">
        <v>97644.949999999983</v>
      </c>
      <c r="F10" s="140">
        <v>109728.2699999999</v>
      </c>
      <c r="G10" s="247">
        <f>E10/E7</f>
        <v>0.23339128381286181</v>
      </c>
      <c r="H10" s="215">
        <f>F10/F7</f>
        <v>0.26672902028810869</v>
      </c>
      <c r="I10" s="186">
        <f t="shared" si="0"/>
        <v>0.12374751587255585</v>
      </c>
      <c r="K10" s="19">
        <v>4978.1269999999968</v>
      </c>
      <c r="L10" s="140">
        <v>6051.4229999999998</v>
      </c>
      <c r="M10" s="247">
        <f>K10/K7</f>
        <v>8.1270139885557285E-2</v>
      </c>
      <c r="N10" s="215">
        <f>L10/L7</f>
        <v>0.10780328264860803</v>
      </c>
      <c r="O10" s="209">
        <f t="shared" si="1"/>
        <v>0.21560237414593958</v>
      </c>
      <c r="Q10" s="189">
        <f t="shared" si="2"/>
        <v>0.50981919699892286</v>
      </c>
      <c r="R10" s="190">
        <f t="shared" si="3"/>
        <v>0.55149169853858127</v>
      </c>
      <c r="S10" s="182">
        <f t="shared" si="4"/>
        <v>8.1739765361849348E-2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685659.34000000102</v>
      </c>
      <c r="F11" s="145">
        <v>736553.19000000064</v>
      </c>
      <c r="G11" s="243">
        <f>E11/E15</f>
        <v>0.62104923437171278</v>
      </c>
      <c r="H11" s="244">
        <f>F11/F15</f>
        <v>0.64163150238400102</v>
      </c>
      <c r="I11" s="164">
        <f t="shared" si="0"/>
        <v>7.4226145595857482E-2</v>
      </c>
      <c r="J11" s="1"/>
      <c r="K11" s="17">
        <v>83747.668000000034</v>
      </c>
      <c r="L11" s="145">
        <v>97684.205000000162</v>
      </c>
      <c r="M11" s="243">
        <f>K11/K15</f>
        <v>0.5775631933796106</v>
      </c>
      <c r="N11" s="244">
        <f>L11/L15</f>
        <v>0.63506295047310635</v>
      </c>
      <c r="O11" s="164">
        <f t="shared" si="1"/>
        <v>0.166411045618609</v>
      </c>
      <c r="Q11" s="191">
        <f t="shared" si="2"/>
        <v>1.2214180295421908</v>
      </c>
      <c r="R11" s="192">
        <f t="shared" si="3"/>
        <v>1.3262342262070723</v>
      </c>
      <c r="S11" s="57">
        <f t="shared" si="4"/>
        <v>8.5815170670248325E-2</v>
      </c>
    </row>
    <row r="12" spans="1:19" s="3" customFormat="1" ht="24" customHeight="1" x14ac:dyDescent="0.25">
      <c r="A12" s="46"/>
      <c r="B12" s="3" t="s">
        <v>33</v>
      </c>
      <c r="E12" s="31">
        <v>404308.72000000131</v>
      </c>
      <c r="F12" s="141">
        <v>375995.2100000006</v>
      </c>
      <c r="G12" s="247">
        <f>E12/E11</f>
        <v>0.58966413262889517</v>
      </c>
      <c r="H12" s="215">
        <f>F12/F11</f>
        <v>0.51047937216862815</v>
      </c>
      <c r="I12" s="206">
        <f t="shared" si="0"/>
        <v>-7.0029431964763494E-2</v>
      </c>
      <c r="K12" s="31">
        <v>60562.235000000052</v>
      </c>
      <c r="L12" s="141">
        <v>62289.418000000151</v>
      </c>
      <c r="M12" s="247">
        <f>K12/K11</f>
        <v>0.72315130016515838</v>
      </c>
      <c r="N12" s="215">
        <f>L12/L11</f>
        <v>0.63766110396250908</v>
      </c>
      <c r="O12" s="206">
        <f t="shared" si="1"/>
        <v>2.851914233350367E-2</v>
      </c>
      <c r="Q12" s="189">
        <f t="shared" si="2"/>
        <v>1.4979205741592678</v>
      </c>
      <c r="R12" s="190">
        <f t="shared" si="3"/>
        <v>1.6566545621684927</v>
      </c>
      <c r="S12" s="182">
        <f t="shared" si="4"/>
        <v>0.10596956257064358</v>
      </c>
    </row>
    <row r="13" spans="1:19" ht="24" customHeight="1" x14ac:dyDescent="0.25">
      <c r="A13" s="8"/>
      <c r="B13" s="3" t="s">
        <v>37</v>
      </c>
      <c r="D13" s="3"/>
      <c r="E13" s="19">
        <v>101881.22999999994</v>
      </c>
      <c r="F13" s="140">
        <v>93708.189999999973</v>
      </c>
      <c r="G13" s="247">
        <f>E13/E11</f>
        <v>0.14858870003870989</v>
      </c>
      <c r="H13" s="215">
        <f>F13/F11</f>
        <v>0.12722528565791683</v>
      </c>
      <c r="I13" s="182">
        <f t="shared" si="0"/>
        <v>-8.0221253708852649E-2</v>
      </c>
      <c r="K13" s="19">
        <v>8160.8099999999977</v>
      </c>
      <c r="L13" s="140">
        <v>7897.3690000000015</v>
      </c>
      <c r="M13" s="247">
        <f>K13/K11</f>
        <v>9.7445220803043672E-2</v>
      </c>
      <c r="N13" s="215">
        <f>L13/L11</f>
        <v>8.0845915672856108E-2</v>
      </c>
      <c r="O13" s="182">
        <f t="shared" si="1"/>
        <v>-3.2281231887520509E-2</v>
      </c>
      <c r="Q13" s="189">
        <f t="shared" si="2"/>
        <v>0.80101211970055752</v>
      </c>
      <c r="R13" s="190">
        <f t="shared" si="3"/>
        <v>0.84276187598970842</v>
      </c>
      <c r="S13" s="182">
        <f t="shared" si="4"/>
        <v>5.2121254176226713E-2</v>
      </c>
    </row>
    <row r="14" spans="1:19" ht="24" customHeight="1" thickBot="1" x14ac:dyDescent="0.3">
      <c r="A14" s="8"/>
      <c r="B14" t="s">
        <v>36</v>
      </c>
      <c r="E14" s="19">
        <v>179469.38999999984</v>
      </c>
      <c r="F14" s="140">
        <v>266849.79000000004</v>
      </c>
      <c r="G14" s="247">
        <f>E14/E11</f>
        <v>0.26174716733239506</v>
      </c>
      <c r="H14" s="215">
        <f>F14/F11</f>
        <v>0.36229534217345499</v>
      </c>
      <c r="I14" s="186">
        <f t="shared" si="0"/>
        <v>0.486881913400387</v>
      </c>
      <c r="K14" s="19">
        <v>15024.623</v>
      </c>
      <c r="L14" s="140">
        <v>27497.417999999998</v>
      </c>
      <c r="M14" s="247">
        <f>K14/K11</f>
        <v>0.17940347903179815</v>
      </c>
      <c r="N14" s="215">
        <f>L14/L11</f>
        <v>0.28149298036463472</v>
      </c>
      <c r="O14" s="209">
        <f t="shared" si="1"/>
        <v>0.83015693638369481</v>
      </c>
      <c r="Q14" s="189">
        <f t="shared" si="2"/>
        <v>0.8371691127941101</v>
      </c>
      <c r="R14" s="190">
        <f t="shared" si="3"/>
        <v>1.0304455551567042</v>
      </c>
      <c r="S14" s="182">
        <f t="shared" si="4"/>
        <v>0.23086905549766468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1104033.7900000012</v>
      </c>
      <c r="F15" s="145">
        <v>1147938.0100000005</v>
      </c>
      <c r="G15" s="243">
        <f>G7+G11</f>
        <v>1</v>
      </c>
      <c r="H15" s="244">
        <f>H7+H11</f>
        <v>1</v>
      </c>
      <c r="I15" s="164">
        <f t="shared" si="0"/>
        <v>3.9767098070430641E-2</v>
      </c>
      <c r="J15" s="1"/>
      <c r="K15" s="17">
        <v>145001.74000000002</v>
      </c>
      <c r="L15" s="145">
        <v>153818.14500000011</v>
      </c>
      <c r="M15" s="243">
        <f>M7+M11</f>
        <v>1</v>
      </c>
      <c r="N15" s="244">
        <f>N7+N11</f>
        <v>1</v>
      </c>
      <c r="O15" s="164">
        <f t="shared" si="1"/>
        <v>6.0802063478687114E-2</v>
      </c>
      <c r="Q15" s="191">
        <f t="shared" si="2"/>
        <v>1.3133813594600201</v>
      </c>
      <c r="R15" s="192">
        <f t="shared" si="3"/>
        <v>1.3399516669022924</v>
      </c>
      <c r="S15" s="57">
        <f t="shared" si="4"/>
        <v>2.023045877032725E-2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613607.93000000145</v>
      </c>
      <c r="F16" s="181">
        <f t="shared" ref="F16:F17" si="5">F8+F12</f>
        <v>564928.15000000061</v>
      </c>
      <c r="G16" s="245">
        <f>E16/E15</f>
        <v>0.55578727350364954</v>
      </c>
      <c r="H16" s="246">
        <f>F16/F15</f>
        <v>0.49212426549060811</v>
      </c>
      <c r="I16" s="207">
        <f t="shared" si="0"/>
        <v>-7.9333687881120982E-2</v>
      </c>
      <c r="J16" s="3"/>
      <c r="K16" s="180">
        <f t="shared" ref="K16:L18" si="6">K8+K12</f>
        <v>104864.76000000004</v>
      </c>
      <c r="L16" s="181">
        <f t="shared" si="6"/>
        <v>100141.30400000012</v>
      </c>
      <c r="M16" s="250">
        <f>K16/K15</f>
        <v>0.72319656302055424</v>
      </c>
      <c r="N16" s="246">
        <f>L16/L15</f>
        <v>0.65103700216902272</v>
      </c>
      <c r="O16" s="207">
        <f t="shared" si="1"/>
        <v>-4.5043311022691671E-2</v>
      </c>
      <c r="P16" s="3"/>
      <c r="Q16" s="189">
        <f t="shared" si="2"/>
        <v>1.7089863880996421</v>
      </c>
      <c r="R16" s="190">
        <f t="shared" si="3"/>
        <v>1.7726378832423206</v>
      </c>
      <c r="S16" s="182">
        <f t="shared" si="4"/>
        <v>3.7245173856216431E-2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213311.51999999984</v>
      </c>
      <c r="F17" s="140">
        <f t="shared" si="5"/>
        <v>206431.79999999996</v>
      </c>
      <c r="G17" s="248">
        <f>E17/E15</f>
        <v>0.19321104293374899</v>
      </c>
      <c r="H17" s="215">
        <f>F17/F15</f>
        <v>0.17982835153267543</v>
      </c>
      <c r="I17" s="182">
        <f t="shared" si="0"/>
        <v>-3.2251985265492882E-2</v>
      </c>
      <c r="K17" s="19">
        <f t="shared" si="6"/>
        <v>20134.23</v>
      </c>
      <c r="L17" s="140">
        <f t="shared" si="6"/>
        <v>20127.999999999985</v>
      </c>
      <c r="M17" s="247">
        <f>K17/K15</f>
        <v>0.13885509235958132</v>
      </c>
      <c r="N17" s="215">
        <f>L17/L15</f>
        <v>0.13085582328404735</v>
      </c>
      <c r="O17" s="182">
        <f t="shared" si="1"/>
        <v>-3.0942330548593692E-4</v>
      </c>
      <c r="Q17" s="189">
        <f t="shared" si="2"/>
        <v>0.94388854385360976</v>
      </c>
      <c r="R17" s="190">
        <f t="shared" si="3"/>
        <v>0.97504357371296424</v>
      </c>
      <c r="S17" s="182">
        <f t="shared" si="4"/>
        <v>3.3007106678250346E-2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277114.33999999985</v>
      </c>
      <c r="F18" s="142">
        <f>F10+F14</f>
        <v>376578.05999999994</v>
      </c>
      <c r="G18" s="249">
        <f>E18/E15</f>
        <v>0.25100168356260144</v>
      </c>
      <c r="H18" s="221">
        <f>F18/F15</f>
        <v>0.32804738297671648</v>
      </c>
      <c r="I18" s="208">
        <f t="shared" si="0"/>
        <v>0.35892664378176942</v>
      </c>
      <c r="K18" s="21">
        <f t="shared" si="6"/>
        <v>20002.749999999996</v>
      </c>
      <c r="L18" s="142">
        <f t="shared" si="6"/>
        <v>33548.841</v>
      </c>
      <c r="M18" s="249">
        <f>K18/K15</f>
        <v>0.13794834461986452</v>
      </c>
      <c r="N18" s="221">
        <f>L18/L15</f>
        <v>0.21810717454692993</v>
      </c>
      <c r="O18" s="186">
        <f t="shared" si="1"/>
        <v>0.67721143342790402</v>
      </c>
      <c r="Q18" s="193">
        <f t="shared" si="2"/>
        <v>0.72182298469288908</v>
      </c>
      <c r="R18" s="194">
        <f t="shared" si="3"/>
        <v>0.89088676594701255</v>
      </c>
      <c r="S18" s="186">
        <f t="shared" si="4"/>
        <v>0.23421778585514882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E99" sqref="E99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F5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165</v>
      </c>
      <c r="B7" s="39">
        <v>175968.64000000004</v>
      </c>
      <c r="C7" s="147">
        <v>295937.13</v>
      </c>
      <c r="D7" s="247">
        <f>B7/$B$33</f>
        <v>0.15938700571836678</v>
      </c>
      <c r="E7" s="246">
        <f>C7/$C$33</f>
        <v>0.25779887713623134</v>
      </c>
      <c r="F7" s="52">
        <f>(C7-B7)/B7</f>
        <v>0.681760625075013</v>
      </c>
      <c r="H7" s="39">
        <v>15522.222000000003</v>
      </c>
      <c r="I7" s="147">
        <v>32902.673999999992</v>
      </c>
      <c r="J7" s="247">
        <f>H7/$H$33</f>
        <v>0.10704852231428397</v>
      </c>
      <c r="K7" s="246">
        <f>I7/$I$33</f>
        <v>0.21390632425062725</v>
      </c>
      <c r="L7" s="52">
        <f>(I7-H7)/H7</f>
        <v>1.1197141749422206</v>
      </c>
      <c r="N7" s="27">
        <f t="shared" ref="N7:N33" si="0">(H7/B7)*10</f>
        <v>0.88210160628621093</v>
      </c>
      <c r="O7" s="151">
        <f t="shared" ref="O7:O33" si="1">(I7/C7)*10</f>
        <v>1.111812971897105</v>
      </c>
      <c r="P7" s="61">
        <f>(O7-N7)/N7</f>
        <v>0.26041372555483233</v>
      </c>
    </row>
    <row r="8" spans="1:16" ht="20.100000000000001" customHeight="1" x14ac:dyDescent="0.25">
      <c r="A8" s="8" t="s">
        <v>159</v>
      </c>
      <c r="B8" s="19">
        <v>118759.25</v>
      </c>
      <c r="C8" s="140">
        <v>106799.95999999995</v>
      </c>
      <c r="D8" s="247">
        <f t="shared" ref="D8:D32" si="2">B8/$B$33</f>
        <v>0.10756849208392441</v>
      </c>
      <c r="E8" s="215">
        <f t="shared" ref="E8:E32" si="3">C8/$C$33</f>
        <v>9.3036347842511025E-2</v>
      </c>
      <c r="F8" s="52">
        <f t="shared" ref="F8:F33" si="4">(C8-B8)/B8</f>
        <v>-0.1007019663731461</v>
      </c>
      <c r="H8" s="19">
        <v>14152.527999999997</v>
      </c>
      <c r="I8" s="140">
        <v>14429.133000000002</v>
      </c>
      <c r="J8" s="247">
        <f t="shared" ref="J8:J32" si="5">H8/$H$33</f>
        <v>9.760247014966851E-2</v>
      </c>
      <c r="K8" s="215">
        <f t="shared" ref="K8:K32" si="6">I8/$I$33</f>
        <v>9.3806442666435785E-2</v>
      </c>
      <c r="L8" s="52">
        <f t="shared" ref="L8:L33" si="7">(I8-H8)/H8</f>
        <v>1.9544564759031397E-2</v>
      </c>
      <c r="N8" s="27">
        <f t="shared" si="0"/>
        <v>1.1916990044985967</v>
      </c>
      <c r="O8" s="152">
        <f t="shared" si="1"/>
        <v>1.3510429217389228</v>
      </c>
      <c r="P8" s="52">
        <f t="shared" ref="P8:P71" si="8">(O8-N8)/N8</f>
        <v>0.13371154682416603</v>
      </c>
    </row>
    <row r="9" spans="1:16" ht="20.100000000000001" customHeight="1" x14ac:dyDescent="0.25">
      <c r="A9" s="8" t="s">
        <v>162</v>
      </c>
      <c r="B9" s="19">
        <v>65333.579999999994</v>
      </c>
      <c r="C9" s="140">
        <v>56642.119999999988</v>
      </c>
      <c r="D9" s="247">
        <f t="shared" si="2"/>
        <v>5.9177156162946817E-2</v>
      </c>
      <c r="E9" s="215">
        <f t="shared" si="3"/>
        <v>4.9342490192479965E-2</v>
      </c>
      <c r="F9" s="52">
        <f t="shared" si="4"/>
        <v>-0.13303204875655072</v>
      </c>
      <c r="H9" s="19">
        <v>10159.370000000001</v>
      </c>
      <c r="I9" s="140">
        <v>9486.8470000000016</v>
      </c>
      <c r="J9" s="247">
        <f t="shared" si="5"/>
        <v>7.0063779924296077E-2</v>
      </c>
      <c r="K9" s="215">
        <f t="shared" si="6"/>
        <v>6.1675734029948186E-2</v>
      </c>
      <c r="L9" s="52">
        <f t="shared" si="7"/>
        <v>-6.6197313416087727E-2</v>
      </c>
      <c r="N9" s="27">
        <f t="shared" si="0"/>
        <v>1.5549997413275074</v>
      </c>
      <c r="O9" s="152">
        <f t="shared" si="1"/>
        <v>1.6748749870237913</v>
      </c>
      <c r="P9" s="52">
        <f t="shared" si="8"/>
        <v>7.7090202982250097E-2</v>
      </c>
    </row>
    <row r="10" spans="1:16" ht="20.100000000000001" customHeight="1" x14ac:dyDescent="0.25">
      <c r="A10" s="8" t="s">
        <v>160</v>
      </c>
      <c r="B10" s="19">
        <v>42842.889999999978</v>
      </c>
      <c r="C10" s="140">
        <v>32447.37000000001</v>
      </c>
      <c r="D10" s="247">
        <f t="shared" si="2"/>
        <v>3.8805777855766534E-2</v>
      </c>
      <c r="E10" s="215">
        <f t="shared" si="3"/>
        <v>2.8265785885075796E-2</v>
      </c>
      <c r="F10" s="52">
        <f t="shared" si="4"/>
        <v>-0.24264282824991434</v>
      </c>
      <c r="H10" s="19">
        <v>9319.1730000000025</v>
      </c>
      <c r="I10" s="140">
        <v>9310.8960000000006</v>
      </c>
      <c r="J10" s="247">
        <f t="shared" si="5"/>
        <v>6.4269387388041013E-2</v>
      </c>
      <c r="K10" s="215">
        <f t="shared" si="6"/>
        <v>6.0531844276239338E-2</v>
      </c>
      <c r="L10" s="52">
        <f t="shared" si="7"/>
        <v>-8.8816893945437654E-4</v>
      </c>
      <c r="N10" s="27">
        <f t="shared" si="0"/>
        <v>2.1751970980482427</v>
      </c>
      <c r="O10" s="152">
        <f t="shared" si="1"/>
        <v>2.8695379625528967</v>
      </c>
      <c r="P10" s="52">
        <f t="shared" si="8"/>
        <v>0.31920825249705925</v>
      </c>
    </row>
    <row r="11" spans="1:16" ht="20.100000000000001" customHeight="1" x14ac:dyDescent="0.25">
      <c r="A11" s="8" t="s">
        <v>161</v>
      </c>
      <c r="B11" s="19">
        <v>47242.620000000024</v>
      </c>
      <c r="C11" s="140">
        <v>42750.979999999989</v>
      </c>
      <c r="D11" s="247">
        <f t="shared" si="2"/>
        <v>4.2790918564186382E-2</v>
      </c>
      <c r="E11" s="215">
        <f t="shared" si="3"/>
        <v>3.7241540595036114E-2</v>
      </c>
      <c r="F11" s="52">
        <f t="shared" si="4"/>
        <v>-9.507601398906397E-2</v>
      </c>
      <c r="H11" s="19">
        <v>8015.9630000000006</v>
      </c>
      <c r="I11" s="140">
        <v>7678.4470000000001</v>
      </c>
      <c r="J11" s="247">
        <f t="shared" si="5"/>
        <v>5.5281840066195062E-2</v>
      </c>
      <c r="K11" s="215">
        <f t="shared" si="6"/>
        <v>4.9918993627182294E-2</v>
      </c>
      <c r="L11" s="52">
        <f t="shared" si="7"/>
        <v>-4.2105483770321854E-2</v>
      </c>
      <c r="N11" s="27">
        <f t="shared" si="0"/>
        <v>1.6967651243728643</v>
      </c>
      <c r="O11" s="152">
        <f t="shared" si="1"/>
        <v>1.7960867797650493</v>
      </c>
      <c r="P11" s="52">
        <f t="shared" si="8"/>
        <v>5.8535889243300485E-2</v>
      </c>
    </row>
    <row r="12" spans="1:16" ht="20.100000000000001" customHeight="1" x14ac:dyDescent="0.25">
      <c r="A12" s="8" t="s">
        <v>168</v>
      </c>
      <c r="B12" s="19">
        <v>35974.880000000005</v>
      </c>
      <c r="C12" s="140">
        <v>32473.110000000019</v>
      </c>
      <c r="D12" s="247">
        <f t="shared" si="2"/>
        <v>3.2584944705360899E-2</v>
      </c>
      <c r="E12" s="215">
        <f t="shared" si="3"/>
        <v>2.8288208698656128E-2</v>
      </c>
      <c r="F12" s="52">
        <f t="shared" si="4"/>
        <v>-9.733931009637796E-2</v>
      </c>
      <c r="H12" s="19">
        <v>6345.820999999999</v>
      </c>
      <c r="I12" s="140">
        <v>6310.9850000000024</v>
      </c>
      <c r="J12" s="247">
        <f t="shared" si="5"/>
        <v>4.3763757593529552E-2</v>
      </c>
      <c r="K12" s="215">
        <f t="shared" si="6"/>
        <v>4.1028872113884902E-2</v>
      </c>
      <c r="L12" s="52">
        <f t="shared" si="7"/>
        <v>-5.4895970119542619E-3</v>
      </c>
      <c r="N12" s="27">
        <f t="shared" si="0"/>
        <v>1.7639589068816903</v>
      </c>
      <c r="O12" s="152">
        <f t="shared" si="1"/>
        <v>1.9434495186940823</v>
      </c>
      <c r="P12" s="52">
        <f t="shared" si="8"/>
        <v>0.10175441792444802</v>
      </c>
    </row>
    <row r="13" spans="1:16" ht="20.100000000000001" customHeight="1" x14ac:dyDescent="0.25">
      <c r="A13" s="8" t="s">
        <v>181</v>
      </c>
      <c r="B13" s="19">
        <v>97925.349999999977</v>
      </c>
      <c r="C13" s="140">
        <v>97499.020000000033</v>
      </c>
      <c r="D13" s="247">
        <f t="shared" si="2"/>
        <v>8.8697783425632323E-2</v>
      </c>
      <c r="E13" s="215">
        <f t="shared" si="3"/>
        <v>8.4934046220840789E-2</v>
      </c>
      <c r="F13" s="52">
        <f t="shared" si="4"/>
        <v>-4.3536224276956234E-3</v>
      </c>
      <c r="H13" s="19">
        <v>5510.4750000000004</v>
      </c>
      <c r="I13" s="140">
        <v>6290.402</v>
      </c>
      <c r="J13" s="247">
        <f t="shared" si="5"/>
        <v>3.8002819828231026E-2</v>
      </c>
      <c r="K13" s="215">
        <f t="shared" si="6"/>
        <v>4.089505825206774E-2</v>
      </c>
      <c r="L13" s="52">
        <f t="shared" si="7"/>
        <v>0.14153534858610187</v>
      </c>
      <c r="N13" s="27">
        <f t="shared" si="0"/>
        <v>0.56272201222666063</v>
      </c>
      <c r="O13" s="152">
        <f t="shared" si="1"/>
        <v>0.64517592074258778</v>
      </c>
      <c r="P13" s="52">
        <f t="shared" si="8"/>
        <v>0.14652689378483968</v>
      </c>
    </row>
    <row r="14" spans="1:16" ht="20.100000000000001" customHeight="1" x14ac:dyDescent="0.25">
      <c r="A14" s="8" t="s">
        <v>164</v>
      </c>
      <c r="B14" s="19">
        <v>63260.809999999976</v>
      </c>
      <c r="C14" s="140">
        <v>74500.239999999976</v>
      </c>
      <c r="D14" s="247">
        <f t="shared" si="2"/>
        <v>5.729970456791908E-2</v>
      </c>
      <c r="E14" s="215">
        <f t="shared" si="3"/>
        <v>6.489918388537369E-2</v>
      </c>
      <c r="F14" s="52">
        <f t="shared" si="4"/>
        <v>0.17766813292463382</v>
      </c>
      <c r="H14" s="19">
        <v>5789.7940000000044</v>
      </c>
      <c r="I14" s="140">
        <v>6221.7690000000002</v>
      </c>
      <c r="J14" s="247">
        <f t="shared" si="5"/>
        <v>3.9929134643487754E-2</v>
      </c>
      <c r="K14" s="215">
        <f t="shared" si="6"/>
        <v>4.0448862518788029E-2</v>
      </c>
      <c r="L14" s="52">
        <f t="shared" si="7"/>
        <v>7.4609735683168601E-2</v>
      </c>
      <c r="N14" s="27">
        <f t="shared" si="0"/>
        <v>0.9152260301440982</v>
      </c>
      <c r="O14" s="152">
        <f t="shared" si="1"/>
        <v>0.83513408815864243</v>
      </c>
      <c r="P14" s="52">
        <f t="shared" si="8"/>
        <v>-8.7510559520303038E-2</v>
      </c>
    </row>
    <row r="15" spans="1:16" ht="20.100000000000001" customHeight="1" x14ac:dyDescent="0.25">
      <c r="A15" s="8" t="s">
        <v>172</v>
      </c>
      <c r="B15" s="19">
        <v>47924.459999999985</v>
      </c>
      <c r="C15" s="140">
        <v>59936.340000000018</v>
      </c>
      <c r="D15" s="247">
        <f t="shared" si="2"/>
        <v>4.340850835733933E-2</v>
      </c>
      <c r="E15" s="215">
        <f t="shared" si="3"/>
        <v>5.2212174767172312E-2</v>
      </c>
      <c r="F15" s="52">
        <f t="shared" si="4"/>
        <v>0.25064194776529641</v>
      </c>
      <c r="H15" s="19">
        <v>5238.2509999999993</v>
      </c>
      <c r="I15" s="140">
        <v>5554.9000000000024</v>
      </c>
      <c r="J15" s="247">
        <f t="shared" si="5"/>
        <v>3.6125435460291705E-2</v>
      </c>
      <c r="K15" s="215">
        <f t="shared" si="6"/>
        <v>3.6113424719820951E-2</v>
      </c>
      <c r="L15" s="52">
        <f t="shared" si="7"/>
        <v>6.0449375182671301E-2</v>
      </c>
      <c r="N15" s="27">
        <f t="shared" si="0"/>
        <v>1.093022435724889</v>
      </c>
      <c r="O15" s="152">
        <f t="shared" si="1"/>
        <v>0.9268000014682245</v>
      </c>
      <c r="P15" s="52">
        <f t="shared" si="8"/>
        <v>-0.15207595820887823</v>
      </c>
    </row>
    <row r="16" spans="1:16" ht="20.100000000000001" customHeight="1" x14ac:dyDescent="0.25">
      <c r="A16" s="8" t="s">
        <v>167</v>
      </c>
      <c r="B16" s="19">
        <v>22573.620000000006</v>
      </c>
      <c r="C16" s="140">
        <v>23593.449999999997</v>
      </c>
      <c r="D16" s="247">
        <f t="shared" si="2"/>
        <v>2.0446493761753452E-2</v>
      </c>
      <c r="E16" s="215">
        <f t="shared" si="3"/>
        <v>2.0552895534838148E-2</v>
      </c>
      <c r="F16" s="52">
        <f t="shared" si="4"/>
        <v>4.5177955507357287E-2</v>
      </c>
      <c r="H16" s="19">
        <v>4693.0220000000008</v>
      </c>
      <c r="I16" s="140">
        <v>5152.5119999999979</v>
      </c>
      <c r="J16" s="247">
        <f t="shared" si="5"/>
        <v>3.2365280582150255E-2</v>
      </c>
      <c r="K16" s="215">
        <f t="shared" si="6"/>
        <v>3.3497426457717319E-2</v>
      </c>
      <c r="L16" s="52">
        <f t="shared" si="7"/>
        <v>9.7909193692251387E-2</v>
      </c>
      <c r="N16" s="27">
        <f t="shared" si="0"/>
        <v>2.0789851162551685</v>
      </c>
      <c r="O16" s="152">
        <f t="shared" si="1"/>
        <v>2.1838739141583781</v>
      </c>
      <c r="P16" s="52">
        <f t="shared" si="8"/>
        <v>5.0451923432787024E-2</v>
      </c>
    </row>
    <row r="17" spans="1:16" ht="20.100000000000001" customHeight="1" x14ac:dyDescent="0.25">
      <c r="A17" s="8" t="s">
        <v>178</v>
      </c>
      <c r="B17" s="19">
        <v>16917.590000000004</v>
      </c>
      <c r="C17" s="140">
        <v>16701.670000000002</v>
      </c>
      <c r="D17" s="247">
        <f t="shared" si="2"/>
        <v>1.5323434982909367E-2</v>
      </c>
      <c r="E17" s="215">
        <f t="shared" si="3"/>
        <v>1.4549278667059726E-2</v>
      </c>
      <c r="F17" s="52">
        <f t="shared" si="4"/>
        <v>-1.2763047218900673E-2</v>
      </c>
      <c r="H17" s="19">
        <v>4749.0110000000013</v>
      </c>
      <c r="I17" s="140">
        <v>4722.3360000000002</v>
      </c>
      <c r="J17" s="247">
        <f t="shared" si="5"/>
        <v>3.275140698311621E-2</v>
      </c>
      <c r="K17" s="215">
        <f t="shared" si="6"/>
        <v>3.0700773306036173E-2</v>
      </c>
      <c r="L17" s="52">
        <f t="shared" si="7"/>
        <v>-5.616958983670723E-3</v>
      </c>
      <c r="N17" s="27">
        <f t="shared" si="0"/>
        <v>2.8071439253463408</v>
      </c>
      <c r="O17" s="152">
        <f t="shared" si="1"/>
        <v>2.8274633614482862</v>
      </c>
      <c r="P17" s="52">
        <f t="shared" si="8"/>
        <v>7.2384732106097627E-3</v>
      </c>
    </row>
    <row r="18" spans="1:16" ht="20.100000000000001" customHeight="1" x14ac:dyDescent="0.25">
      <c r="A18" s="8" t="s">
        <v>169</v>
      </c>
      <c r="B18" s="19">
        <v>27072.409999999993</v>
      </c>
      <c r="C18" s="140">
        <v>29727.400000000005</v>
      </c>
      <c r="D18" s="247">
        <f t="shared" si="2"/>
        <v>2.4521359984824385E-2</v>
      </c>
      <c r="E18" s="215">
        <f t="shared" si="3"/>
        <v>2.5896346092765057E-2</v>
      </c>
      <c r="F18" s="52">
        <f t="shared" si="4"/>
        <v>9.8069953875551286E-2</v>
      </c>
      <c r="H18" s="19">
        <v>3870.5149999999999</v>
      </c>
      <c r="I18" s="140">
        <v>3837.011</v>
      </c>
      <c r="J18" s="247">
        <f t="shared" si="5"/>
        <v>2.6692886581912736E-2</v>
      </c>
      <c r="K18" s="215">
        <f t="shared" si="6"/>
        <v>2.4945112944899973E-2</v>
      </c>
      <c r="L18" s="52">
        <f t="shared" si="7"/>
        <v>-8.6562124161771517E-3</v>
      </c>
      <c r="N18" s="27">
        <f t="shared" si="0"/>
        <v>1.429689857681677</v>
      </c>
      <c r="O18" s="152">
        <f t="shared" si="1"/>
        <v>1.2907321191897037</v>
      </c>
      <c r="P18" s="52">
        <f t="shared" si="8"/>
        <v>-9.7194323471876051E-2</v>
      </c>
    </row>
    <row r="19" spans="1:16" ht="20.100000000000001" customHeight="1" x14ac:dyDescent="0.25">
      <c r="A19" s="8" t="s">
        <v>170</v>
      </c>
      <c r="B19" s="19">
        <v>39603.660000000011</v>
      </c>
      <c r="C19" s="140">
        <v>22514.779999999995</v>
      </c>
      <c r="D19" s="247">
        <f t="shared" si="2"/>
        <v>3.5871782511294366E-2</v>
      </c>
      <c r="E19" s="215">
        <f t="shared" si="3"/>
        <v>1.9613236780965191E-2</v>
      </c>
      <c r="F19" s="52">
        <f t="shared" si="4"/>
        <v>-0.43149749290848399</v>
      </c>
      <c r="H19" s="19">
        <v>7308.0189999999984</v>
      </c>
      <c r="I19" s="140">
        <v>3809.17</v>
      </c>
      <c r="J19" s="247">
        <f t="shared" si="5"/>
        <v>5.0399526240167858E-2</v>
      </c>
      <c r="K19" s="215">
        <f t="shared" si="6"/>
        <v>2.4764113492592183E-2</v>
      </c>
      <c r="L19" s="52">
        <f t="shared" si="7"/>
        <v>-0.47876845968791254</v>
      </c>
      <c r="N19" s="27">
        <f t="shared" si="0"/>
        <v>1.8452887940155016</v>
      </c>
      <c r="O19" s="152">
        <f t="shared" si="1"/>
        <v>1.691853084951308</v>
      </c>
      <c r="P19" s="52">
        <f t="shared" si="8"/>
        <v>-8.3149970650558569E-2</v>
      </c>
    </row>
    <row r="20" spans="1:16" ht="20.100000000000001" customHeight="1" x14ac:dyDescent="0.25">
      <c r="A20" s="8" t="s">
        <v>175</v>
      </c>
      <c r="B20" s="19">
        <v>24589.83</v>
      </c>
      <c r="C20" s="140">
        <v>22903.990000000005</v>
      </c>
      <c r="D20" s="247">
        <f t="shared" si="2"/>
        <v>2.2272715040723541E-2</v>
      </c>
      <c r="E20" s="215">
        <f t="shared" si="3"/>
        <v>1.995228819019591E-2</v>
      </c>
      <c r="F20" s="52">
        <f t="shared" si="4"/>
        <v>-6.8558424356735953E-2</v>
      </c>
      <c r="H20" s="19">
        <v>3062.0739999999983</v>
      </c>
      <c r="I20" s="140">
        <v>2931.4620000000018</v>
      </c>
      <c r="J20" s="247">
        <f t="shared" si="5"/>
        <v>2.1117498314158146E-2</v>
      </c>
      <c r="K20" s="215">
        <f t="shared" si="6"/>
        <v>1.9057972646855173E-2</v>
      </c>
      <c r="L20" s="52">
        <f t="shared" si="7"/>
        <v>-4.2654749689261758E-2</v>
      </c>
      <c r="N20" s="27">
        <f t="shared" si="0"/>
        <v>1.2452603373020463</v>
      </c>
      <c r="O20" s="152">
        <f t="shared" si="1"/>
        <v>1.2798914075669789</v>
      </c>
      <c r="P20" s="52">
        <f t="shared" si="8"/>
        <v>2.7810305385589918E-2</v>
      </c>
    </row>
    <row r="21" spans="1:16" ht="20.100000000000001" customHeight="1" x14ac:dyDescent="0.25">
      <c r="A21" s="8" t="s">
        <v>196</v>
      </c>
      <c r="B21" s="19">
        <v>31210.360000000004</v>
      </c>
      <c r="C21" s="140">
        <v>28837.240000000005</v>
      </c>
      <c r="D21" s="247">
        <f t="shared" si="2"/>
        <v>2.8269388385295729E-2</v>
      </c>
      <c r="E21" s="215">
        <f t="shared" si="3"/>
        <v>2.5120903523353142E-2</v>
      </c>
      <c r="F21" s="52">
        <f t="shared" si="4"/>
        <v>-7.6036290513790891E-2</v>
      </c>
      <c r="H21" s="19">
        <v>2568.16</v>
      </c>
      <c r="I21" s="140">
        <v>2615.3849999999998</v>
      </c>
      <c r="J21" s="247">
        <f t="shared" si="5"/>
        <v>1.7711235741033175E-2</v>
      </c>
      <c r="K21" s="215">
        <f t="shared" si="6"/>
        <v>1.7003098041521697E-2</v>
      </c>
      <c r="L21" s="52">
        <f t="shared" si="7"/>
        <v>1.8388651797395766E-2</v>
      </c>
      <c r="N21" s="27">
        <f t="shared" si="0"/>
        <v>0.8228549750787878</v>
      </c>
      <c r="O21" s="152">
        <f t="shared" si="1"/>
        <v>0.9069470587337759</v>
      </c>
      <c r="P21" s="52">
        <f t="shared" si="8"/>
        <v>0.10219550978219016</v>
      </c>
    </row>
    <row r="22" spans="1:16" ht="20.100000000000001" customHeight="1" x14ac:dyDescent="0.25">
      <c r="A22" s="8" t="s">
        <v>163</v>
      </c>
      <c r="B22" s="19">
        <v>16762.719999999998</v>
      </c>
      <c r="C22" s="140">
        <v>11074.98</v>
      </c>
      <c r="D22" s="247">
        <f t="shared" si="2"/>
        <v>1.5183158479234597E-2</v>
      </c>
      <c r="E22" s="215">
        <f t="shared" si="3"/>
        <v>9.6477160818117646E-3</v>
      </c>
      <c r="F22" s="52">
        <f t="shared" si="4"/>
        <v>-0.33930889497647154</v>
      </c>
      <c r="H22" s="19">
        <v>3317.4910000000004</v>
      </c>
      <c r="I22" s="140">
        <v>2582.14</v>
      </c>
      <c r="J22" s="247">
        <f t="shared" si="5"/>
        <v>2.2878973728177331E-2</v>
      </c>
      <c r="K22" s="215">
        <f t="shared" si="6"/>
        <v>1.6786966193097705E-2</v>
      </c>
      <c r="L22" s="52">
        <f t="shared" si="7"/>
        <v>-0.22165877767264491</v>
      </c>
      <c r="N22" s="27">
        <f t="shared" si="0"/>
        <v>1.9790887159124539</v>
      </c>
      <c r="O22" s="152">
        <f t="shared" si="1"/>
        <v>2.33150759640198</v>
      </c>
      <c r="P22" s="52">
        <f t="shared" si="8"/>
        <v>0.17807128991033846</v>
      </c>
    </row>
    <row r="23" spans="1:16" ht="20.100000000000001" customHeight="1" x14ac:dyDescent="0.25">
      <c r="A23" s="8" t="s">
        <v>166</v>
      </c>
      <c r="B23" s="19">
        <v>11910.18</v>
      </c>
      <c r="C23" s="140">
        <v>21550.559999999998</v>
      </c>
      <c r="D23" s="247">
        <f t="shared" si="2"/>
        <v>1.0787876338458815E-2</v>
      </c>
      <c r="E23" s="215">
        <f t="shared" si="3"/>
        <v>1.8773278532697064E-2</v>
      </c>
      <c r="F23" s="52">
        <f t="shared" si="4"/>
        <v>0.80942353516067744</v>
      </c>
      <c r="H23" s="19">
        <v>2054.268</v>
      </c>
      <c r="I23" s="140">
        <v>2563.6279999999992</v>
      </c>
      <c r="J23" s="247">
        <f t="shared" si="5"/>
        <v>1.4167195510895247E-2</v>
      </c>
      <c r="K23" s="215">
        <f t="shared" si="6"/>
        <v>1.666661628249385E-2</v>
      </c>
      <c r="L23" s="52">
        <f t="shared" si="7"/>
        <v>0.24795206857138369</v>
      </c>
      <c r="N23" s="27">
        <f t="shared" si="0"/>
        <v>1.7248001289653052</v>
      </c>
      <c r="O23" s="152">
        <f t="shared" si="1"/>
        <v>1.1895876487664356</v>
      </c>
      <c r="P23" s="52">
        <f t="shared" si="8"/>
        <v>-0.31030405854615722</v>
      </c>
    </row>
    <row r="24" spans="1:16" ht="20.100000000000001" customHeight="1" x14ac:dyDescent="0.25">
      <c r="A24" s="8" t="s">
        <v>194</v>
      </c>
      <c r="B24" s="19">
        <v>10613.369999999997</v>
      </c>
      <c r="C24" s="140">
        <v>10917.800000000003</v>
      </c>
      <c r="D24" s="247">
        <f t="shared" si="2"/>
        <v>9.6132655505045753E-3</v>
      </c>
      <c r="E24" s="215">
        <f t="shared" si="3"/>
        <v>9.5107923118601129E-3</v>
      </c>
      <c r="F24" s="52">
        <f t="shared" si="4"/>
        <v>2.8683632060316922E-2</v>
      </c>
      <c r="H24" s="19">
        <v>1520.4729999999995</v>
      </c>
      <c r="I24" s="140">
        <v>2100.1570000000006</v>
      </c>
      <c r="J24" s="247">
        <f t="shared" si="5"/>
        <v>1.048589485891686E-2</v>
      </c>
      <c r="K24" s="215">
        <f t="shared" si="6"/>
        <v>1.3653506223209239E-2</v>
      </c>
      <c r="L24" s="52">
        <f t="shared" si="7"/>
        <v>0.38125241290046014</v>
      </c>
      <c r="N24" s="27">
        <f t="shared" si="0"/>
        <v>1.432601520534948</v>
      </c>
      <c r="O24" s="152">
        <f t="shared" si="1"/>
        <v>1.9236082360915203</v>
      </c>
      <c r="P24" s="52">
        <f t="shared" si="8"/>
        <v>0.34273781544865689</v>
      </c>
    </row>
    <row r="25" spans="1:16" ht="20.100000000000001" customHeight="1" x14ac:dyDescent="0.25">
      <c r="A25" s="8" t="s">
        <v>185</v>
      </c>
      <c r="B25" s="19">
        <v>5472.3200000000006</v>
      </c>
      <c r="C25" s="140">
        <v>7243.21</v>
      </c>
      <c r="D25" s="247">
        <f t="shared" si="2"/>
        <v>4.9566598862884476E-3</v>
      </c>
      <c r="E25" s="215">
        <f t="shared" si="3"/>
        <v>6.3097570921969879E-3</v>
      </c>
      <c r="F25" s="52">
        <f t="shared" si="4"/>
        <v>0.32360863399801165</v>
      </c>
      <c r="H25" s="19">
        <v>1528.2679999999998</v>
      </c>
      <c r="I25" s="140">
        <v>2077.3819999999996</v>
      </c>
      <c r="J25" s="247">
        <f t="shared" si="5"/>
        <v>1.0539652834510811E-2</v>
      </c>
      <c r="K25" s="215">
        <f t="shared" si="6"/>
        <v>1.350544176696449E-2</v>
      </c>
      <c r="L25" s="52">
        <f t="shared" si="7"/>
        <v>0.35930478162207147</v>
      </c>
      <c r="N25" s="27">
        <f t="shared" si="0"/>
        <v>2.7927241097011861</v>
      </c>
      <c r="O25" s="152">
        <f t="shared" si="1"/>
        <v>2.8680405510816334</v>
      </c>
      <c r="P25" s="52">
        <f t="shared" si="8"/>
        <v>2.6968808382760692E-2</v>
      </c>
    </row>
    <row r="26" spans="1:16" ht="20.100000000000001" customHeight="1" x14ac:dyDescent="0.25">
      <c r="A26" s="8" t="s">
        <v>171</v>
      </c>
      <c r="B26" s="19">
        <v>6495.5899999999974</v>
      </c>
      <c r="C26" s="140">
        <v>10594.210000000003</v>
      </c>
      <c r="D26" s="247">
        <f t="shared" si="2"/>
        <v>5.8835065184010367E-3</v>
      </c>
      <c r="E26" s="215">
        <f t="shared" si="3"/>
        <v>9.2289042680971933E-3</v>
      </c>
      <c r="F26" s="52">
        <f t="shared" si="4"/>
        <v>0.63098502214579533</v>
      </c>
      <c r="H26" s="19">
        <v>1647.0540000000001</v>
      </c>
      <c r="I26" s="140">
        <v>1823.5219999999997</v>
      </c>
      <c r="J26" s="247">
        <f t="shared" si="5"/>
        <v>1.1358856797166708E-2</v>
      </c>
      <c r="K26" s="215">
        <f t="shared" si="6"/>
        <v>1.1855051301002234E-2</v>
      </c>
      <c r="L26" s="52">
        <f t="shared" si="7"/>
        <v>0.10714159948611254</v>
      </c>
      <c r="N26" s="27">
        <f t="shared" si="0"/>
        <v>2.5356495714784968</v>
      </c>
      <c r="O26" s="152">
        <f t="shared" si="1"/>
        <v>1.7212439625040463</v>
      </c>
      <c r="P26" s="52">
        <f t="shared" si="8"/>
        <v>-0.32118223990217371</v>
      </c>
    </row>
    <row r="27" spans="1:16" ht="20.100000000000001" customHeight="1" x14ac:dyDescent="0.25">
      <c r="A27" s="8" t="s">
        <v>180</v>
      </c>
      <c r="B27" s="19">
        <v>17219.179999999993</v>
      </c>
      <c r="C27" s="140">
        <v>11540</v>
      </c>
      <c r="D27" s="247">
        <f t="shared" si="2"/>
        <v>1.559660596982272E-2</v>
      </c>
      <c r="E27" s="215">
        <f t="shared" si="3"/>
        <v>1.0052807642461456E-2</v>
      </c>
      <c r="F27" s="52">
        <f t="shared" si="4"/>
        <v>-0.32981709930438008</v>
      </c>
      <c r="H27" s="19">
        <v>2233.4960000000005</v>
      </c>
      <c r="I27" s="140">
        <v>1722.5440000000006</v>
      </c>
      <c r="J27" s="247">
        <f t="shared" si="5"/>
        <v>1.5403235850824964E-2</v>
      </c>
      <c r="K27" s="215">
        <f t="shared" si="6"/>
        <v>1.1198574784528841E-2</v>
      </c>
      <c r="L27" s="52">
        <f t="shared" si="7"/>
        <v>-0.22876781512033148</v>
      </c>
      <c r="N27" s="27">
        <f t="shared" si="0"/>
        <v>1.2970977712062952</v>
      </c>
      <c r="O27" s="152">
        <f t="shared" si="1"/>
        <v>1.4926724436741772</v>
      </c>
      <c r="P27" s="52">
        <f t="shared" si="8"/>
        <v>0.1507786666582569</v>
      </c>
    </row>
    <row r="28" spans="1:16" ht="20.100000000000001" customHeight="1" x14ac:dyDescent="0.25">
      <c r="A28" s="8" t="s">
        <v>195</v>
      </c>
      <c r="B28" s="19">
        <v>4199.6000000000004</v>
      </c>
      <c r="C28" s="140">
        <v>5567.9</v>
      </c>
      <c r="D28" s="247">
        <f t="shared" si="2"/>
        <v>3.8038690826663946E-3</v>
      </c>
      <c r="E28" s="215">
        <f t="shared" si="3"/>
        <v>4.8503490184108435E-3</v>
      </c>
      <c r="F28" s="52">
        <f t="shared" ref="F28:F29" si="9">(C28-B28)/B28</f>
        <v>0.32581674445185238</v>
      </c>
      <c r="H28" s="19">
        <v>983.226</v>
      </c>
      <c r="I28" s="140">
        <v>1434.9079999999999</v>
      </c>
      <c r="J28" s="247">
        <f t="shared" si="5"/>
        <v>6.7807875960660879E-3</v>
      </c>
      <c r="K28" s="215">
        <f t="shared" si="6"/>
        <v>9.3286003416567023E-3</v>
      </c>
      <c r="L28" s="52">
        <f t="shared" ref="L28" si="10">(I28-H28)/H28</f>
        <v>0.45938777046172485</v>
      </c>
      <c r="N28" s="27">
        <f t="shared" si="0"/>
        <v>2.3412372606914942</v>
      </c>
      <c r="O28" s="152">
        <f t="shared" si="1"/>
        <v>2.5771080658776198</v>
      </c>
      <c r="P28" s="52">
        <f t="shared" ref="P28" si="11">(O28-N28)/N28</f>
        <v>0.10074622044775597</v>
      </c>
    </row>
    <row r="29" spans="1:16" ht="20.100000000000001" customHeight="1" x14ac:dyDescent="0.25">
      <c r="A29" s="8" t="s">
        <v>173</v>
      </c>
      <c r="B29" s="19">
        <v>8321.4700000000012</v>
      </c>
      <c r="C29" s="140">
        <v>6368.3300000000027</v>
      </c>
      <c r="D29" s="247">
        <f t="shared" si="2"/>
        <v>7.5373327115286987E-3</v>
      </c>
      <c r="E29" s="215">
        <f t="shared" si="3"/>
        <v>5.5476253460759609E-3</v>
      </c>
      <c r="F29" s="52">
        <f t="shared" si="9"/>
        <v>-0.23471093448633454</v>
      </c>
      <c r="H29" s="19">
        <v>1814.702</v>
      </c>
      <c r="I29" s="140">
        <v>1411.1229999999998</v>
      </c>
      <c r="J29" s="247">
        <f t="shared" si="5"/>
        <v>1.2515036026464232E-2</v>
      </c>
      <c r="K29" s="215">
        <f t="shared" si="6"/>
        <v>9.1739696899868356E-3</v>
      </c>
      <c r="L29" s="52">
        <f t="shared" ref="L29:L32" si="12">(I29-H29)/H29</f>
        <v>-0.22239409004894478</v>
      </c>
      <c r="N29" s="27">
        <f t="shared" ref="N29:N30" si="13">(H29/B29)*10</f>
        <v>2.1807469113029305</v>
      </c>
      <c r="O29" s="152">
        <f t="shared" ref="O29:O30" si="14">(I29/C29)*10</f>
        <v>2.2158446562913654</v>
      </c>
      <c r="P29" s="52">
        <f t="shared" ref="P29:P30" si="15">(O29-N29)/N29</f>
        <v>1.6094368771782431E-2</v>
      </c>
    </row>
    <row r="30" spans="1:16" ht="20.100000000000001" customHeight="1" x14ac:dyDescent="0.25">
      <c r="A30" s="8" t="s">
        <v>201</v>
      </c>
      <c r="B30" s="19">
        <v>48666.820000000014</v>
      </c>
      <c r="C30" s="140">
        <v>42298.380000000005</v>
      </c>
      <c r="D30" s="247">
        <f t="shared" si="2"/>
        <v>4.4080915313289497E-2</v>
      </c>
      <c r="E30" s="215">
        <f t="shared" si="3"/>
        <v>3.6847268433946173E-2</v>
      </c>
      <c r="F30" s="52">
        <f t="shared" si="4"/>
        <v>-0.13085794387223179</v>
      </c>
      <c r="H30" s="19">
        <v>1467.1399999999994</v>
      </c>
      <c r="I30" s="140">
        <v>1318.7030000000002</v>
      </c>
      <c r="J30" s="247">
        <f t="shared" si="5"/>
        <v>1.0118085479525965E-2</v>
      </c>
      <c r="K30" s="215">
        <f t="shared" si="6"/>
        <v>8.5731303026700817E-3</v>
      </c>
      <c r="L30" s="52">
        <f t="shared" si="12"/>
        <v>-0.10117439371839039</v>
      </c>
      <c r="N30" s="27">
        <f t="shared" si="13"/>
        <v>0.30146617346274096</v>
      </c>
      <c r="O30" s="152">
        <f t="shared" si="14"/>
        <v>0.31176205802680862</v>
      </c>
      <c r="P30" s="52">
        <f t="shared" si="15"/>
        <v>3.4152702592817288E-2</v>
      </c>
    </row>
    <row r="31" spans="1:16" ht="20.100000000000001" customHeight="1" x14ac:dyDescent="0.25">
      <c r="A31" s="8" t="s">
        <v>179</v>
      </c>
      <c r="B31" s="19">
        <v>2173.38</v>
      </c>
      <c r="C31" s="140">
        <v>3017.110000000001</v>
      </c>
      <c r="D31" s="247">
        <f t="shared" si="2"/>
        <v>1.9685810522158034E-3</v>
      </c>
      <c r="E31" s="215">
        <f t="shared" si="3"/>
        <v>2.6282865221964381E-3</v>
      </c>
      <c r="F31" s="52">
        <f t="shared" si="4"/>
        <v>0.38821098933458525</v>
      </c>
      <c r="H31" s="19">
        <v>706.02099999999996</v>
      </c>
      <c r="I31" s="140">
        <v>1226.2530000000002</v>
      </c>
      <c r="J31" s="247">
        <f t="shared" si="5"/>
        <v>4.8690519162045906E-3</v>
      </c>
      <c r="K31" s="215">
        <f t="shared" si="6"/>
        <v>7.972095879845648E-3</v>
      </c>
      <c r="L31" s="52">
        <f t="shared" si="12"/>
        <v>0.73685060359394439</v>
      </c>
      <c r="N31" s="27">
        <f t="shared" ref="N31:N32" si="16">(H31/B31)*10</f>
        <v>3.2484931305156022</v>
      </c>
      <c r="O31" s="152">
        <f t="shared" ref="O31:O32" si="17">(I31/C31)*10</f>
        <v>4.064329772530666</v>
      </c>
      <c r="P31" s="52">
        <f t="shared" ref="P31:P32" si="18">(O31-N31)/N31</f>
        <v>0.25114310212057422</v>
      </c>
    </row>
    <row r="32" spans="1:16" ht="20.100000000000001" customHeight="1" thickBot="1" x14ac:dyDescent="0.3">
      <c r="A32" s="8" t="s">
        <v>17</v>
      </c>
      <c r="B32" s="19">
        <f>B33-SUM(B7:B31)</f>
        <v>114999.2099999995</v>
      </c>
      <c r="C32" s="140">
        <f>C33-SUM(C7:C31)</f>
        <v>74500.730000000447</v>
      </c>
      <c r="D32" s="247">
        <f t="shared" si="2"/>
        <v>0.10416276298934615</v>
      </c>
      <c r="E32" s="215">
        <f t="shared" si="3"/>
        <v>6.4899610737691682E-2</v>
      </c>
      <c r="F32" s="52">
        <f t="shared" si="4"/>
        <v>-0.3521631148596519</v>
      </c>
      <c r="H32" s="19">
        <f>H33-SUM(H7:H31)</f>
        <v>21425.203000000023</v>
      </c>
      <c r="I32" s="140">
        <f>I33-SUM(I7:I31)</f>
        <v>14303.855999999971</v>
      </c>
      <c r="J32" s="247">
        <f t="shared" si="5"/>
        <v>0.14775824759068423</v>
      </c>
      <c r="K32" s="215">
        <f t="shared" si="6"/>
        <v>9.2991993889927446E-2</v>
      </c>
      <c r="L32" s="52">
        <f t="shared" si="12"/>
        <v>-0.33238177486579917</v>
      </c>
      <c r="N32" s="27">
        <f t="shared" si="16"/>
        <v>1.8630739289426523</v>
      </c>
      <c r="O32" s="152">
        <f t="shared" si="17"/>
        <v>1.9199618580918449</v>
      </c>
      <c r="P32" s="52">
        <f t="shared" si="18"/>
        <v>3.053444539448745E-2</v>
      </c>
    </row>
    <row r="33" spans="1:16" ht="26.25" customHeight="1" thickBot="1" x14ac:dyDescent="0.3">
      <c r="A33" s="12" t="s">
        <v>18</v>
      </c>
      <c r="B33" s="17">
        <v>1104033.7899999993</v>
      </c>
      <c r="C33" s="145">
        <v>1147938.0100000005</v>
      </c>
      <c r="D33" s="243">
        <f>SUM(D7:D32)</f>
        <v>1.0000000000000002</v>
      </c>
      <c r="E33" s="244">
        <f>SUM(E7:E32)</f>
        <v>1</v>
      </c>
      <c r="F33" s="57">
        <f t="shared" si="4"/>
        <v>3.9767098070432397E-2</v>
      </c>
      <c r="G33" s="1"/>
      <c r="H33" s="17">
        <v>145001.74000000002</v>
      </c>
      <c r="I33" s="145">
        <v>153818.14499999996</v>
      </c>
      <c r="J33" s="243">
        <f>SUM(J7:J32)</f>
        <v>1</v>
      </c>
      <c r="K33" s="244">
        <f>SUM(K7:K32)</f>
        <v>1</v>
      </c>
      <c r="L33" s="57">
        <f t="shared" si="7"/>
        <v>6.0802063478686115E-2</v>
      </c>
      <c r="N33" s="29">
        <f t="shared" si="0"/>
        <v>1.3133813594600223</v>
      </c>
      <c r="O33" s="146">
        <f t="shared" si="1"/>
        <v>1.3399516669022913</v>
      </c>
      <c r="P33" s="57">
        <f t="shared" si="8"/>
        <v>2.0230458770324679E-2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L5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159</v>
      </c>
      <c r="B39" s="39">
        <v>118759.25</v>
      </c>
      <c r="C39" s="147">
        <v>106799.95999999995</v>
      </c>
      <c r="D39" s="247">
        <f t="shared" ref="D39:D61" si="19">B39/$B$62</f>
        <v>0.28385875380296283</v>
      </c>
      <c r="E39" s="246">
        <f t="shared" ref="E39:E61" si="20">C39/$C$62</f>
        <v>0.25961084320029104</v>
      </c>
      <c r="F39" s="52">
        <f>(C39-B39)/B39</f>
        <v>-0.1007019663731461</v>
      </c>
      <c r="H39" s="39">
        <v>14152.527999999997</v>
      </c>
      <c r="I39" s="147">
        <v>14429.133000000002</v>
      </c>
      <c r="J39" s="247">
        <f t="shared" ref="J39:J61" si="21">H39/$H$62</f>
        <v>0.23104632129599478</v>
      </c>
      <c r="K39" s="246">
        <f t="shared" ref="K39:K61" si="22">I39/$I$62</f>
        <v>0.25704828487008041</v>
      </c>
      <c r="L39" s="52">
        <f>(I39-H39)/H39</f>
        <v>1.9544564759031397E-2</v>
      </c>
      <c r="N39" s="27">
        <f t="shared" ref="N39:N62" si="23">(H39/B39)*10</f>
        <v>1.1916990044985967</v>
      </c>
      <c r="O39" s="151">
        <f t="shared" ref="O39:O62" si="24">(I39/C39)*10</f>
        <v>1.3510429217389228</v>
      </c>
      <c r="P39" s="61">
        <f t="shared" si="8"/>
        <v>0.13371154682416603</v>
      </c>
    </row>
    <row r="40" spans="1:16" ht="20.100000000000001" customHeight="1" x14ac:dyDescent="0.25">
      <c r="A40" s="38" t="s">
        <v>164</v>
      </c>
      <c r="B40" s="19">
        <v>63260.809999999976</v>
      </c>
      <c r="C40" s="140">
        <v>74500.239999999976</v>
      </c>
      <c r="D40" s="247">
        <f t="shared" si="19"/>
        <v>0.15120619817964498</v>
      </c>
      <c r="E40" s="215">
        <f t="shared" si="20"/>
        <v>0.18109623004562972</v>
      </c>
      <c r="F40" s="52">
        <f t="shared" ref="F40:F62" si="25">(C40-B40)/B40</f>
        <v>0.17766813292463382</v>
      </c>
      <c r="H40" s="19">
        <v>5789.7940000000044</v>
      </c>
      <c r="I40" s="140">
        <v>6221.7690000000002</v>
      </c>
      <c r="J40" s="247">
        <f t="shared" si="21"/>
        <v>9.4520965071514029E-2</v>
      </c>
      <c r="K40" s="215">
        <f t="shared" si="22"/>
        <v>0.11083791730991981</v>
      </c>
      <c r="L40" s="52">
        <f t="shared" ref="L40:L62" si="26">(I40-H40)/H40</f>
        <v>7.4609735683168601E-2</v>
      </c>
      <c r="N40" s="27">
        <f t="shared" si="23"/>
        <v>0.9152260301440982</v>
      </c>
      <c r="O40" s="152">
        <f t="shared" si="24"/>
        <v>0.83513408815864243</v>
      </c>
      <c r="P40" s="52">
        <f t="shared" si="8"/>
        <v>-8.7510559520303038E-2</v>
      </c>
    </row>
    <row r="41" spans="1:16" ht="20.100000000000001" customHeight="1" x14ac:dyDescent="0.25">
      <c r="A41" s="38" t="s">
        <v>172</v>
      </c>
      <c r="B41" s="19">
        <v>47924.459999999985</v>
      </c>
      <c r="C41" s="140">
        <v>59936.340000000018</v>
      </c>
      <c r="D41" s="247">
        <f t="shared" si="19"/>
        <v>0.11454920347071858</v>
      </c>
      <c r="E41" s="215">
        <f t="shared" si="20"/>
        <v>0.14569409731744604</v>
      </c>
      <c r="F41" s="52">
        <f t="shared" si="25"/>
        <v>0.25064194776529641</v>
      </c>
      <c r="H41" s="19">
        <v>5238.2509999999993</v>
      </c>
      <c r="I41" s="140">
        <v>5554.9000000000024</v>
      </c>
      <c r="J41" s="247">
        <f t="shared" si="21"/>
        <v>8.5516780010968088E-2</v>
      </c>
      <c r="K41" s="215">
        <f t="shared" si="22"/>
        <v>9.8957956630159979E-2</v>
      </c>
      <c r="L41" s="52">
        <f t="shared" si="26"/>
        <v>6.0449375182671301E-2</v>
      </c>
      <c r="N41" s="27">
        <f t="shared" si="23"/>
        <v>1.093022435724889</v>
      </c>
      <c r="O41" s="152">
        <f t="shared" si="24"/>
        <v>0.9268000014682245</v>
      </c>
      <c r="P41" s="52">
        <f t="shared" si="8"/>
        <v>-0.15207595820887823</v>
      </c>
    </row>
    <row r="42" spans="1:16" ht="20.100000000000001" customHeight="1" x14ac:dyDescent="0.25">
      <c r="A42" s="38" t="s">
        <v>167</v>
      </c>
      <c r="B42" s="19">
        <v>22573.620000000006</v>
      </c>
      <c r="C42" s="140">
        <v>23593.449999999997</v>
      </c>
      <c r="D42" s="247">
        <f t="shared" si="19"/>
        <v>5.3955541501160033E-2</v>
      </c>
      <c r="E42" s="215">
        <f t="shared" si="20"/>
        <v>5.7351289724302409E-2</v>
      </c>
      <c r="F42" s="52">
        <f t="shared" si="25"/>
        <v>4.5177955507357287E-2</v>
      </c>
      <c r="H42" s="19">
        <v>4693.0220000000008</v>
      </c>
      <c r="I42" s="140">
        <v>5152.5119999999979</v>
      </c>
      <c r="J42" s="247">
        <f t="shared" si="21"/>
        <v>7.6615673811856966E-2</v>
      </c>
      <c r="K42" s="215">
        <f t="shared" si="22"/>
        <v>9.1789601798840381E-2</v>
      </c>
      <c r="L42" s="52">
        <f t="shared" si="26"/>
        <v>9.7909193692251387E-2</v>
      </c>
      <c r="N42" s="27">
        <f t="shared" si="23"/>
        <v>2.0789851162551685</v>
      </c>
      <c r="O42" s="152">
        <f t="shared" si="24"/>
        <v>2.1838739141583781</v>
      </c>
      <c r="P42" s="52">
        <f t="shared" si="8"/>
        <v>5.0451923432787024E-2</v>
      </c>
    </row>
    <row r="43" spans="1:16" ht="20.100000000000001" customHeight="1" x14ac:dyDescent="0.25">
      <c r="A43" s="38" t="s">
        <v>178</v>
      </c>
      <c r="B43" s="19">
        <v>16917.590000000004</v>
      </c>
      <c r="C43" s="140">
        <v>16701.670000000002</v>
      </c>
      <c r="D43" s="247">
        <f t="shared" si="19"/>
        <v>4.0436479808936707E-2</v>
      </c>
      <c r="E43" s="215">
        <f t="shared" si="20"/>
        <v>4.0598654077707588E-2</v>
      </c>
      <c r="F43" s="52">
        <f t="shared" si="25"/>
        <v>-1.2763047218900673E-2</v>
      </c>
      <c r="H43" s="19">
        <v>4749.0110000000013</v>
      </c>
      <c r="I43" s="140">
        <v>4722.3360000000002</v>
      </c>
      <c r="J43" s="247">
        <f t="shared" si="21"/>
        <v>7.7529719167078431E-2</v>
      </c>
      <c r="K43" s="215">
        <f t="shared" si="22"/>
        <v>8.4126216688156938E-2</v>
      </c>
      <c r="L43" s="52">
        <f t="shared" si="26"/>
        <v>-5.616958983670723E-3</v>
      </c>
      <c r="N43" s="27">
        <f t="shared" si="23"/>
        <v>2.8071439253463408</v>
      </c>
      <c r="O43" s="152">
        <f t="shared" si="24"/>
        <v>2.8274633614482862</v>
      </c>
      <c r="P43" s="52">
        <f t="shared" si="8"/>
        <v>7.2384732106097627E-3</v>
      </c>
    </row>
    <row r="44" spans="1:16" ht="20.100000000000001" customHeight="1" x14ac:dyDescent="0.25">
      <c r="A44" s="38" t="s">
        <v>169</v>
      </c>
      <c r="B44" s="19">
        <v>27072.409999999993</v>
      </c>
      <c r="C44" s="140">
        <v>29727.400000000005</v>
      </c>
      <c r="D44" s="247">
        <f t="shared" si="19"/>
        <v>6.4708564301668006E-2</v>
      </c>
      <c r="E44" s="215">
        <f t="shared" si="20"/>
        <v>7.2261781560146052E-2</v>
      </c>
      <c r="F44" s="52">
        <f t="shared" si="25"/>
        <v>9.8069953875551286E-2</v>
      </c>
      <c r="H44" s="19">
        <v>3870.5149999999999</v>
      </c>
      <c r="I44" s="140">
        <v>3837.011</v>
      </c>
      <c r="J44" s="247">
        <f t="shared" si="21"/>
        <v>6.3187880799173646E-2</v>
      </c>
      <c r="K44" s="215">
        <f t="shared" si="22"/>
        <v>6.8354564101504367E-2</v>
      </c>
      <c r="L44" s="52">
        <f t="shared" si="26"/>
        <v>-8.6562124161771517E-3</v>
      </c>
      <c r="N44" s="27">
        <f t="shared" si="23"/>
        <v>1.429689857681677</v>
      </c>
      <c r="O44" s="152">
        <f t="shared" si="24"/>
        <v>1.2907321191897037</v>
      </c>
      <c r="P44" s="52">
        <f t="shared" si="8"/>
        <v>-9.7194323471876051E-2</v>
      </c>
    </row>
    <row r="45" spans="1:16" ht="20.100000000000001" customHeight="1" x14ac:dyDescent="0.25">
      <c r="A45" s="38" t="s">
        <v>170</v>
      </c>
      <c r="B45" s="19">
        <v>39603.660000000011</v>
      </c>
      <c r="C45" s="140">
        <v>22514.779999999995</v>
      </c>
      <c r="D45" s="247">
        <f t="shared" si="19"/>
        <v>9.4660799673593851E-2</v>
      </c>
      <c r="E45" s="215">
        <f t="shared" si="20"/>
        <v>5.4729243534071076E-2</v>
      </c>
      <c r="F45" s="52">
        <f t="shared" si="25"/>
        <v>-0.43149749290848399</v>
      </c>
      <c r="H45" s="19">
        <v>7308.0189999999984</v>
      </c>
      <c r="I45" s="140">
        <v>3809.17</v>
      </c>
      <c r="J45" s="247">
        <f t="shared" si="21"/>
        <v>0.11930666421654383</v>
      </c>
      <c r="K45" s="215">
        <f t="shared" si="22"/>
        <v>6.7858589651822052E-2</v>
      </c>
      <c r="L45" s="52">
        <f t="shared" si="26"/>
        <v>-0.47876845968791254</v>
      </c>
      <c r="N45" s="27">
        <f t="shared" si="23"/>
        <v>1.8452887940155016</v>
      </c>
      <c r="O45" s="152">
        <f t="shared" si="24"/>
        <v>1.691853084951308</v>
      </c>
      <c r="P45" s="52">
        <f t="shared" si="8"/>
        <v>-8.3149970650558569E-2</v>
      </c>
    </row>
    <row r="46" spans="1:16" ht="20.100000000000001" customHeight="1" x14ac:dyDescent="0.25">
      <c r="A46" s="38" t="s">
        <v>175</v>
      </c>
      <c r="B46" s="19">
        <v>24589.83</v>
      </c>
      <c r="C46" s="140">
        <v>22903.990000000005</v>
      </c>
      <c r="D46" s="247">
        <f t="shared" si="19"/>
        <v>5.877469333990161E-2</v>
      </c>
      <c r="E46" s="215">
        <f t="shared" si="20"/>
        <v>5.5675340670081126E-2</v>
      </c>
      <c r="F46" s="52">
        <f t="shared" si="25"/>
        <v>-6.8558424356735953E-2</v>
      </c>
      <c r="H46" s="19">
        <v>3062.0739999999983</v>
      </c>
      <c r="I46" s="140">
        <v>2931.4620000000018</v>
      </c>
      <c r="J46" s="247">
        <f t="shared" si="21"/>
        <v>4.9989721499657989E-2</v>
      </c>
      <c r="K46" s="215">
        <f t="shared" si="22"/>
        <v>5.2222630372997188E-2</v>
      </c>
      <c r="L46" s="52">
        <f t="shared" si="26"/>
        <v>-4.2654749689261758E-2</v>
      </c>
      <c r="N46" s="27">
        <f t="shared" si="23"/>
        <v>1.2452603373020463</v>
      </c>
      <c r="O46" s="152">
        <f t="shared" si="24"/>
        <v>1.2798914075669789</v>
      </c>
      <c r="P46" s="52">
        <f t="shared" si="8"/>
        <v>2.7810305385589918E-2</v>
      </c>
    </row>
    <row r="47" spans="1:16" ht="20.100000000000001" customHeight="1" x14ac:dyDescent="0.25">
      <c r="A47" s="38" t="s">
        <v>166</v>
      </c>
      <c r="B47" s="19">
        <v>11910.18</v>
      </c>
      <c r="C47" s="140">
        <v>21550.559999999998</v>
      </c>
      <c r="D47" s="247">
        <f t="shared" si="19"/>
        <v>2.8467751795072566E-2</v>
      </c>
      <c r="E47" s="215">
        <f t="shared" si="20"/>
        <v>5.238540401174744E-2</v>
      </c>
      <c r="F47" s="52">
        <f t="shared" si="25"/>
        <v>0.80942353516067744</v>
      </c>
      <c r="H47" s="19">
        <v>2054.268</v>
      </c>
      <c r="I47" s="140">
        <v>2563.6279999999992</v>
      </c>
      <c r="J47" s="247">
        <f t="shared" si="21"/>
        <v>3.3536839803890918E-2</v>
      </c>
      <c r="K47" s="215">
        <f t="shared" si="22"/>
        <v>4.5669838960172744E-2</v>
      </c>
      <c r="L47" s="52">
        <f t="shared" si="26"/>
        <v>0.24795206857138369</v>
      </c>
      <c r="N47" s="27">
        <f t="shared" si="23"/>
        <v>1.7248001289653052</v>
      </c>
      <c r="O47" s="152">
        <f t="shared" si="24"/>
        <v>1.1895876487664356</v>
      </c>
      <c r="P47" s="52">
        <f t="shared" si="8"/>
        <v>-0.31030405854615722</v>
      </c>
    </row>
    <row r="48" spans="1:16" ht="20.100000000000001" customHeight="1" x14ac:dyDescent="0.25">
      <c r="A48" s="38" t="s">
        <v>185</v>
      </c>
      <c r="B48" s="19">
        <v>5472.3200000000006</v>
      </c>
      <c r="C48" s="140">
        <v>7243.21</v>
      </c>
      <c r="D48" s="247">
        <f t="shared" si="19"/>
        <v>1.3079957440039657E-2</v>
      </c>
      <c r="E48" s="215">
        <f t="shared" si="20"/>
        <v>1.7606896627833764E-2</v>
      </c>
      <c r="F48" s="52">
        <f t="shared" si="25"/>
        <v>0.32360863399801165</v>
      </c>
      <c r="H48" s="19">
        <v>1528.2679999999998</v>
      </c>
      <c r="I48" s="140">
        <v>2077.3819999999996</v>
      </c>
      <c r="J48" s="247">
        <f t="shared" si="21"/>
        <v>2.4949655591876407E-2</v>
      </c>
      <c r="K48" s="215">
        <f t="shared" si="22"/>
        <v>3.7007592910812952E-2</v>
      </c>
      <c r="L48" s="52">
        <f t="shared" si="26"/>
        <v>0.35930478162207147</v>
      </c>
      <c r="N48" s="27">
        <f t="shared" si="23"/>
        <v>2.7927241097011861</v>
      </c>
      <c r="O48" s="152">
        <f t="shared" si="24"/>
        <v>2.8680405510816334</v>
      </c>
      <c r="P48" s="52">
        <f t="shared" si="8"/>
        <v>2.6968808382760692E-2</v>
      </c>
    </row>
    <row r="49" spans="1:16" ht="20.100000000000001" customHeight="1" x14ac:dyDescent="0.25">
      <c r="A49" s="38" t="s">
        <v>171</v>
      </c>
      <c r="B49" s="19">
        <v>6495.5899999999974</v>
      </c>
      <c r="C49" s="140">
        <v>10594.210000000003</v>
      </c>
      <c r="D49" s="247">
        <f t="shared" si="19"/>
        <v>1.5525780792780238E-2</v>
      </c>
      <c r="E49" s="215">
        <f t="shared" si="20"/>
        <v>2.5752554506021885E-2</v>
      </c>
      <c r="F49" s="52">
        <f>(C49-B49)/B49</f>
        <v>0.63098502214579533</v>
      </c>
      <c r="H49" s="19">
        <v>1647.0540000000001</v>
      </c>
      <c r="I49" s="140">
        <v>1823.5219999999997</v>
      </c>
      <c r="J49" s="247">
        <f t="shared" si="21"/>
        <v>2.6888889933717391E-2</v>
      </c>
      <c r="K49" s="215">
        <f t="shared" si="22"/>
        <v>3.2485195231262934E-2</v>
      </c>
      <c r="L49" s="52">
        <f t="shared" si="26"/>
        <v>0.10714159948611254</v>
      </c>
      <c r="N49" s="27">
        <f t="shared" si="23"/>
        <v>2.5356495714784968</v>
      </c>
      <c r="O49" s="152">
        <f t="shared" si="24"/>
        <v>1.7212439625040463</v>
      </c>
      <c r="P49" s="52">
        <f t="shared" si="8"/>
        <v>-0.32118223990217371</v>
      </c>
    </row>
    <row r="50" spans="1:16" ht="20.100000000000001" customHeight="1" x14ac:dyDescent="0.25">
      <c r="A50" s="38" t="s">
        <v>182</v>
      </c>
      <c r="B50" s="19">
        <v>4843.34</v>
      </c>
      <c r="C50" s="140">
        <v>2525.0600000000004</v>
      </c>
      <c r="D50" s="247">
        <f t="shared" si="19"/>
        <v>1.1576567354913761E-2</v>
      </c>
      <c r="E50" s="215">
        <f t="shared" si="20"/>
        <v>6.1379513225597393E-3</v>
      </c>
      <c r="F50" s="52">
        <f t="shared" ref="F50:F53" si="27">(C50-B50)/B50</f>
        <v>-0.4786531608352913</v>
      </c>
      <c r="H50" s="19">
        <v>889.83900000000017</v>
      </c>
      <c r="I50" s="140">
        <v>650.06399999999985</v>
      </c>
      <c r="J50" s="247">
        <f t="shared" si="21"/>
        <v>1.4527017893602246E-2</v>
      </c>
      <c r="K50" s="215">
        <f t="shared" si="22"/>
        <v>1.1580587430705912E-2</v>
      </c>
      <c r="L50" s="52">
        <f t="shared" si="26"/>
        <v>-0.2694588571640491</v>
      </c>
      <c r="N50" s="27">
        <f t="shared" ref="N50" si="28">(H50/B50)*10</f>
        <v>1.8372424814281056</v>
      </c>
      <c r="O50" s="152">
        <f t="shared" ref="O50" si="29">(I50/C50)*10</f>
        <v>2.5744497160463502</v>
      </c>
      <c r="P50" s="52">
        <f t="shared" ref="P50" si="30">(O50-N50)/N50</f>
        <v>0.40125745081030706</v>
      </c>
    </row>
    <row r="51" spans="1:16" ht="20.100000000000001" customHeight="1" x14ac:dyDescent="0.25">
      <c r="A51" s="38" t="s">
        <v>177</v>
      </c>
      <c r="B51" s="19">
        <v>12445.119999999997</v>
      </c>
      <c r="C51" s="140">
        <v>3160.3500000000004</v>
      </c>
      <c r="D51" s="247">
        <f t="shared" si="19"/>
        <v>2.9746367159849258E-2</v>
      </c>
      <c r="E51" s="215">
        <f t="shared" si="20"/>
        <v>7.682223179746886E-3</v>
      </c>
      <c r="F51" s="52">
        <f t="shared" si="27"/>
        <v>-0.74605708904373758</v>
      </c>
      <c r="H51" s="19">
        <v>2822.0840000000003</v>
      </c>
      <c r="I51" s="140">
        <v>529.07399999999996</v>
      </c>
      <c r="J51" s="247">
        <f t="shared" si="21"/>
        <v>4.6071777889313228E-2</v>
      </c>
      <c r="K51" s="215">
        <f t="shared" si="22"/>
        <v>9.4252069247232582E-3</v>
      </c>
      <c r="L51" s="52">
        <f t="shared" si="26"/>
        <v>-0.81252365273322835</v>
      </c>
      <c r="N51" s="27">
        <f t="shared" ref="N51:N52" si="31">(H51/B51)*10</f>
        <v>2.2676229718958121</v>
      </c>
      <c r="O51" s="152">
        <f t="shared" ref="O51:O52" si="32">(I51/C51)*10</f>
        <v>1.6740993877260426</v>
      </c>
      <c r="P51" s="52">
        <f t="shared" ref="P51:P52" si="33">(O51-N51)/N51</f>
        <v>-0.261738212888875</v>
      </c>
    </row>
    <row r="52" spans="1:16" ht="20.100000000000001" customHeight="1" x14ac:dyDescent="0.25">
      <c r="A52" s="38" t="s">
        <v>190</v>
      </c>
      <c r="B52" s="19">
        <v>2006.3000000000002</v>
      </c>
      <c r="C52" s="140">
        <v>2335.4899999999998</v>
      </c>
      <c r="D52" s="247">
        <f t="shared" si="19"/>
        <v>4.7954649238260124E-3</v>
      </c>
      <c r="E52" s="215">
        <f t="shared" si="20"/>
        <v>5.6771419032914236E-3</v>
      </c>
      <c r="F52" s="52">
        <f t="shared" si="27"/>
        <v>0.16407815381548102</v>
      </c>
      <c r="H52" s="19">
        <v>466.62900000000002</v>
      </c>
      <c r="I52" s="140">
        <v>509.98899999999998</v>
      </c>
      <c r="J52" s="247">
        <f t="shared" si="21"/>
        <v>7.6179262008899597E-3</v>
      </c>
      <c r="K52" s="215">
        <f t="shared" si="22"/>
        <v>9.0852165374459715E-3</v>
      </c>
      <c r="L52" s="52">
        <f t="shared" si="26"/>
        <v>9.2921785829856177E-2</v>
      </c>
      <c r="N52" s="27">
        <f t="shared" si="31"/>
        <v>2.3258186711857647</v>
      </c>
      <c r="O52" s="152">
        <f t="shared" si="32"/>
        <v>2.1836488274409223</v>
      </c>
      <c r="P52" s="52">
        <f t="shared" si="33"/>
        <v>-6.1126796128246931E-2</v>
      </c>
    </row>
    <row r="53" spans="1:16" ht="20.100000000000001" customHeight="1" x14ac:dyDescent="0.25">
      <c r="A53" s="38" t="s">
        <v>188</v>
      </c>
      <c r="B53" s="19">
        <v>1720.1000000000001</v>
      </c>
      <c r="C53" s="140">
        <v>2533.6900000000005</v>
      </c>
      <c r="D53" s="247">
        <f t="shared" si="19"/>
        <v>4.1113887332268973E-3</v>
      </c>
      <c r="E53" s="215">
        <f t="shared" si="20"/>
        <v>6.1589292478025819E-3</v>
      </c>
      <c r="F53" s="52">
        <f t="shared" si="27"/>
        <v>0.47298994244520687</v>
      </c>
      <c r="H53" s="19">
        <v>263.37900000000002</v>
      </c>
      <c r="I53" s="140">
        <v>352.45100000000002</v>
      </c>
      <c r="J53" s="247">
        <f t="shared" si="21"/>
        <v>4.2997794497645816E-3</v>
      </c>
      <c r="K53" s="215">
        <f t="shared" si="22"/>
        <v>6.2787504315570935E-3</v>
      </c>
      <c r="L53" s="52">
        <f t="shared" si="26"/>
        <v>0.33818945322140337</v>
      </c>
      <c r="N53" s="27">
        <f t="shared" ref="N53" si="34">(H53/B53)*10</f>
        <v>1.531184233474798</v>
      </c>
      <c r="O53" s="152">
        <f t="shared" ref="O53" si="35">(I53/C53)*10</f>
        <v>1.3910581010305125</v>
      </c>
      <c r="P53" s="52">
        <f t="shared" ref="P53" si="36">(O53-N53)/N53</f>
        <v>-9.1514874161347529E-2</v>
      </c>
    </row>
    <row r="54" spans="1:16" ht="20.100000000000001" customHeight="1" x14ac:dyDescent="0.25">
      <c r="A54" s="38" t="s">
        <v>187</v>
      </c>
      <c r="B54" s="19">
        <v>5716.3300000000008</v>
      </c>
      <c r="C54" s="140">
        <v>1252.6000000000001</v>
      </c>
      <c r="D54" s="247">
        <f t="shared" si="19"/>
        <v>1.3663190952506779E-2</v>
      </c>
      <c r="E54" s="215">
        <f t="shared" si="20"/>
        <v>3.0448376777733317E-3</v>
      </c>
      <c r="F54" s="52">
        <f t="shared" ref="F54" si="37">(C54-B54)/B54</f>
        <v>-0.78087339254381738</v>
      </c>
      <c r="H54" s="19">
        <v>1152.3789999999999</v>
      </c>
      <c r="I54" s="140">
        <v>197.76899999999995</v>
      </c>
      <c r="J54" s="247">
        <f t="shared" si="21"/>
        <v>1.88131002947853E-2</v>
      </c>
      <c r="K54" s="215">
        <f t="shared" si="22"/>
        <v>3.5231626356532239E-3</v>
      </c>
      <c r="L54" s="52">
        <f t="shared" si="26"/>
        <v>-0.82838198196947355</v>
      </c>
      <c r="N54" s="27">
        <f t="shared" si="23"/>
        <v>2.0159420467327811</v>
      </c>
      <c r="O54" s="152">
        <f t="shared" si="24"/>
        <v>1.5788679546543185</v>
      </c>
      <c r="P54" s="52">
        <f t="shared" ref="P54" si="38">(O54-N54)/N54</f>
        <v>-0.21680885756950433</v>
      </c>
    </row>
    <row r="55" spans="1:16" ht="20.100000000000001" customHeight="1" x14ac:dyDescent="0.25">
      <c r="A55" s="38" t="s">
        <v>184</v>
      </c>
      <c r="B55" s="19">
        <v>662.37000000000012</v>
      </c>
      <c r="C55" s="140">
        <v>755.63000000000022</v>
      </c>
      <c r="D55" s="247">
        <f t="shared" si="19"/>
        <v>1.5831989740291263E-3</v>
      </c>
      <c r="E55" s="215">
        <f t="shared" si="20"/>
        <v>1.8367960198434163E-3</v>
      </c>
      <c r="F55" s="52">
        <f t="shared" ref="F55:F56" si="39">(C55-B55)/B55</f>
        <v>0.1407974394975619</v>
      </c>
      <c r="H55" s="19">
        <v>172.10000000000002</v>
      </c>
      <c r="I55" s="140">
        <v>194.88800000000001</v>
      </c>
      <c r="J55" s="247">
        <f t="shared" si="21"/>
        <v>2.8096091309652042E-3</v>
      </c>
      <c r="K55" s="215">
        <f t="shared" si="22"/>
        <v>3.4718389623105022E-3</v>
      </c>
      <c r="L55" s="52">
        <f t="shared" ref="L55:L56" si="40">(I55-H55)/H55</f>
        <v>0.1324113887274839</v>
      </c>
      <c r="N55" s="27">
        <f t="shared" si="23"/>
        <v>2.5982456934945724</v>
      </c>
      <c r="O55" s="152">
        <f t="shared" si="24"/>
        <v>2.5791458782737573</v>
      </c>
      <c r="P55" s="52">
        <f t="shared" ref="P55:P56" si="41">(O55-N55)/N55</f>
        <v>-7.3510427703726133E-3</v>
      </c>
    </row>
    <row r="56" spans="1:16" ht="20.100000000000001" customHeight="1" x14ac:dyDescent="0.25">
      <c r="A56" s="38" t="s">
        <v>183</v>
      </c>
      <c r="B56" s="19">
        <v>2786.4900000000002</v>
      </c>
      <c r="C56" s="140">
        <v>771.70999999999992</v>
      </c>
      <c r="D56" s="247">
        <f t="shared" si="19"/>
        <v>6.6602776531884287E-3</v>
      </c>
      <c r="E56" s="215">
        <f t="shared" si="20"/>
        <v>1.8758835097512833E-3</v>
      </c>
      <c r="F56" s="52">
        <f t="shared" si="39"/>
        <v>-0.7230530165189899</v>
      </c>
      <c r="H56" s="19">
        <v>503.10800000000006</v>
      </c>
      <c r="I56" s="140">
        <v>145.13800000000001</v>
      </c>
      <c r="J56" s="247">
        <f t="shared" si="21"/>
        <v>8.2134621188939098E-3</v>
      </c>
      <c r="K56" s="215">
        <f t="shared" si="22"/>
        <v>2.5855658804637624E-3</v>
      </c>
      <c r="L56" s="52">
        <f t="shared" si="40"/>
        <v>-0.71151720902867766</v>
      </c>
      <c r="N56" s="27">
        <f t="shared" si="23"/>
        <v>1.80552594841539</v>
      </c>
      <c r="O56" s="152">
        <f t="shared" si="24"/>
        <v>1.8807323994764875</v>
      </c>
      <c r="P56" s="52">
        <f t="shared" si="41"/>
        <v>4.1653486690181325E-2</v>
      </c>
    </row>
    <row r="57" spans="1:16" ht="20.100000000000001" customHeight="1" x14ac:dyDescent="0.25">
      <c r="A57" s="38" t="s">
        <v>189</v>
      </c>
      <c r="B57" s="19">
        <v>2138.5299999999997</v>
      </c>
      <c r="C57" s="140">
        <v>542.09000000000015</v>
      </c>
      <c r="D57" s="247">
        <f t="shared" si="19"/>
        <v>5.1115215090214031E-3</v>
      </c>
      <c r="E57" s="215">
        <f t="shared" si="20"/>
        <v>1.3177199878206497E-3</v>
      </c>
      <c r="F57" s="52">
        <f t="shared" si="25"/>
        <v>-0.74651279149696281</v>
      </c>
      <c r="H57" s="19">
        <v>546.30200000000002</v>
      </c>
      <c r="I57" s="140">
        <v>100.79900000000002</v>
      </c>
      <c r="J57" s="247">
        <f t="shared" si="21"/>
        <v>8.9186234018858376E-3</v>
      </c>
      <c r="K57" s="215">
        <f t="shared" si="22"/>
        <v>1.7956872437601924E-3</v>
      </c>
      <c r="L57" s="52">
        <f t="shared" si="26"/>
        <v>-0.81548850269631079</v>
      </c>
      <c r="N57" s="27">
        <f t="shared" si="23"/>
        <v>2.5545678573599631</v>
      </c>
      <c r="O57" s="152">
        <f t="shared" si="24"/>
        <v>1.8594513826117434</v>
      </c>
      <c r="P57" s="52">
        <f t="shared" si="8"/>
        <v>-0.27210726571444177</v>
      </c>
    </row>
    <row r="58" spans="1:16" ht="20.100000000000001" customHeight="1" x14ac:dyDescent="0.25">
      <c r="A58" s="38" t="s">
        <v>186</v>
      </c>
      <c r="B58" s="19">
        <v>286.08000000000004</v>
      </c>
      <c r="C58" s="140">
        <v>530.90000000000009</v>
      </c>
      <c r="D58" s="247">
        <f t="shared" si="19"/>
        <v>6.837893662005411E-4</v>
      </c>
      <c r="E58" s="215">
        <f t="shared" si="20"/>
        <v>1.2905191786123759E-3</v>
      </c>
      <c r="F58" s="52">
        <f t="shared" si="25"/>
        <v>0.85577460850111864</v>
      </c>
      <c r="H58" s="19">
        <v>66.435999999999993</v>
      </c>
      <c r="I58" s="140">
        <v>80.7</v>
      </c>
      <c r="J58" s="247">
        <f t="shared" si="21"/>
        <v>1.0845972819570264E-3</v>
      </c>
      <c r="K58" s="215">
        <f t="shared" si="22"/>
        <v>1.4376329186941092E-3</v>
      </c>
      <c r="L58" s="52">
        <f t="shared" si="26"/>
        <v>0.21470287193690185</v>
      </c>
      <c r="N58" s="27">
        <f t="shared" ref="N58" si="42">(H58/B58)*10</f>
        <v>2.3222874720357938</v>
      </c>
      <c r="O58" s="152">
        <f t="shared" ref="O58" si="43">(I58/C58)*10</f>
        <v>1.5200602750047087</v>
      </c>
      <c r="P58" s="52">
        <f t="shared" ref="P58" si="44">(O58-N58)/N58</f>
        <v>-0.34544698134543445</v>
      </c>
    </row>
    <row r="59" spans="1:16" ht="20.100000000000001" customHeight="1" x14ac:dyDescent="0.25">
      <c r="A59" s="38" t="s">
        <v>209</v>
      </c>
      <c r="B59" s="19">
        <v>107.55000000000001</v>
      </c>
      <c r="C59" s="140">
        <v>200.06999999999996</v>
      </c>
      <c r="D59" s="247">
        <f t="shared" si="19"/>
        <v>2.5706636722199453E-4</v>
      </c>
      <c r="E59" s="215">
        <f t="shared" si="20"/>
        <v>4.863329667827801E-4</v>
      </c>
      <c r="F59" s="52">
        <f>(C59-B59)/B59</f>
        <v>0.86025104602510405</v>
      </c>
      <c r="H59" s="19">
        <v>37.469000000000001</v>
      </c>
      <c r="I59" s="140">
        <v>72.821000000000012</v>
      </c>
      <c r="J59" s="247">
        <f t="shared" si="21"/>
        <v>6.1169810882123895E-4</v>
      </c>
      <c r="K59" s="215">
        <f t="shared" si="22"/>
        <v>1.2972722028776176E-3</v>
      </c>
      <c r="L59" s="52">
        <f t="shared" si="26"/>
        <v>0.94349995996690628</v>
      </c>
      <c r="N59" s="27">
        <f t="shared" si="23"/>
        <v>3.4838679683867966</v>
      </c>
      <c r="O59" s="152">
        <f t="shared" si="24"/>
        <v>3.639776078372571</v>
      </c>
      <c r="P59" s="52">
        <f>(O59-N59)/N59</f>
        <v>4.4751440468040353E-2</v>
      </c>
    </row>
    <row r="60" spans="1:16" ht="20.100000000000001" customHeight="1" x14ac:dyDescent="0.25">
      <c r="A60" s="38" t="s">
        <v>213</v>
      </c>
      <c r="B60" s="19">
        <v>206.01999999999998</v>
      </c>
      <c r="C60" s="140">
        <v>169.61</v>
      </c>
      <c r="D60" s="247">
        <f t="shared" si="19"/>
        <v>4.9242968828521903E-4</v>
      </c>
      <c r="E60" s="215">
        <f t="shared" si="20"/>
        <v>4.1229037085033915E-4</v>
      </c>
      <c r="F60" s="52">
        <f>(C60-B60)/B60</f>
        <v>-0.17673041452286173</v>
      </c>
      <c r="H60" s="19">
        <v>59.129999999999995</v>
      </c>
      <c r="I60" s="140">
        <v>54.385000000000005</v>
      </c>
      <c r="J60" s="247">
        <f t="shared" si="21"/>
        <v>9.6532357881448281E-4</v>
      </c>
      <c r="K60" s="215">
        <f t="shared" si="22"/>
        <v>9.6884344836653199E-4</v>
      </c>
      <c r="L60" s="52">
        <f t="shared" si="26"/>
        <v>-8.0246913580246756E-2</v>
      </c>
      <c r="N60" s="27">
        <f t="shared" ref="N60" si="45">(H60/B60)*10</f>
        <v>2.8701096980875644</v>
      </c>
      <c r="O60" s="152">
        <f t="shared" ref="O60" si="46">(I60/C60)*10</f>
        <v>3.2064736749012441</v>
      </c>
      <c r="P60" s="52">
        <f>(O60-N60)/N60</f>
        <v>0.11719551243557295</v>
      </c>
    </row>
    <row r="61" spans="1:16" ht="20.100000000000001" customHeight="1" thickBot="1" x14ac:dyDescent="0.3">
      <c r="A61" s="8" t="s">
        <v>17</v>
      </c>
      <c r="B61" s="19">
        <f>B62-SUM(B39:B60)</f>
        <v>876.5</v>
      </c>
      <c r="C61" s="140">
        <f>C62-SUM(C39:C60)</f>
        <v>541.81000000005588</v>
      </c>
      <c r="D61" s="247">
        <f t="shared" si="19"/>
        <v>2.0950132112513083E-3</v>
      </c>
      <c r="E61" s="215">
        <f t="shared" si="20"/>
        <v>1.317039359887066E-3</v>
      </c>
      <c r="F61" s="52">
        <f t="shared" si="25"/>
        <v>-0.38184826012543538</v>
      </c>
      <c r="H61" s="196">
        <f>H62-SUM(H39:H60)</f>
        <v>182.41299999998591</v>
      </c>
      <c r="I61" s="142">
        <f>I62-SUM(I39:I60)</f>
        <v>123.03700000001118</v>
      </c>
      <c r="J61" s="247">
        <f t="shared" si="21"/>
        <v>2.9779734480343762E-3</v>
      </c>
      <c r="K61" s="215">
        <f t="shared" si="22"/>
        <v>2.1918468577123069E-3</v>
      </c>
      <c r="L61" s="52">
        <f t="shared" si="26"/>
        <v>-0.3255031165540796</v>
      </c>
      <c r="N61" s="27">
        <f t="shared" si="23"/>
        <v>2.0811523103249963</v>
      </c>
      <c r="O61" s="152">
        <f t="shared" si="24"/>
        <v>2.2708514054742155</v>
      </c>
      <c r="P61" s="52">
        <f t="shared" si="8"/>
        <v>9.115099082757451E-2</v>
      </c>
    </row>
    <row r="62" spans="1:16" ht="26.25" customHeight="1" thickBot="1" x14ac:dyDescent="0.3">
      <c r="A62" s="12" t="s">
        <v>18</v>
      </c>
      <c r="B62" s="17">
        <v>418374.45000000007</v>
      </c>
      <c r="C62" s="145">
        <v>411384.82</v>
      </c>
      <c r="D62" s="253">
        <f>SUM(D39:D61)</f>
        <v>0.99999999999999967</v>
      </c>
      <c r="E62" s="254">
        <f>SUM(E39:E61)</f>
        <v>0.99999999999999978</v>
      </c>
      <c r="F62" s="57">
        <f t="shared" si="25"/>
        <v>-1.6706636841709768E-2</v>
      </c>
      <c r="G62" s="1"/>
      <c r="H62" s="17">
        <v>61254.071999999993</v>
      </c>
      <c r="I62" s="145">
        <v>56133.94</v>
      </c>
      <c r="J62" s="253">
        <f>SUM(J39:J61)</f>
        <v>1</v>
      </c>
      <c r="K62" s="254">
        <f>SUM(K39:K61)</f>
        <v>1.0000000000000002</v>
      </c>
      <c r="L62" s="57">
        <f t="shared" si="26"/>
        <v>-8.3588434741122042E-2</v>
      </c>
      <c r="M62" s="1"/>
      <c r="N62" s="29">
        <f t="shared" si="23"/>
        <v>1.4640968634676421</v>
      </c>
      <c r="O62" s="146">
        <f t="shared" si="24"/>
        <v>1.3645116997754076</v>
      </c>
      <c r="P62" s="57">
        <f t="shared" si="8"/>
        <v>-6.8018152471395824E-2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L37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/>
    </row>
    <row r="68" spans="1:16" ht="20.100000000000001" customHeight="1" x14ac:dyDescent="0.25">
      <c r="A68" s="38" t="s">
        <v>165</v>
      </c>
      <c r="B68" s="39">
        <v>175968.64000000004</v>
      </c>
      <c r="C68" s="147">
        <v>295937.13</v>
      </c>
      <c r="D68" s="247">
        <f>B68/$B$96</f>
        <v>0.25664149780268442</v>
      </c>
      <c r="E68" s="246">
        <f>C68/$C$96</f>
        <v>0.40178650234343566</v>
      </c>
      <c r="F68" s="61">
        <f t="shared" ref="F68:F87" si="47">(C68-B68)/B68</f>
        <v>0.681760625075013</v>
      </c>
      <c r="H68" s="19">
        <v>15522.222000000003</v>
      </c>
      <c r="I68" s="147">
        <v>32902.673999999992</v>
      </c>
      <c r="J68" s="245">
        <f>H68/$H$96</f>
        <v>0.18534512507261688</v>
      </c>
      <c r="K68" s="246">
        <f>I68/$I$96</f>
        <v>0.33682696194333567</v>
      </c>
      <c r="L68" s="61">
        <f t="shared" ref="L68:L85" si="48">(I68-H68)/H68</f>
        <v>1.1197141749422206</v>
      </c>
      <c r="N68" s="41">
        <f t="shared" ref="N68:N78" si="49">(H68/B68)*10</f>
        <v>0.88210160628621093</v>
      </c>
      <c r="O68" s="149">
        <f t="shared" ref="O68:O78" si="50">(I68/C68)*10</f>
        <v>1.111812971897105</v>
      </c>
      <c r="P68" s="61">
        <f t="shared" si="8"/>
        <v>0.26041372555483233</v>
      </c>
    </row>
    <row r="69" spans="1:16" ht="20.100000000000001" customHeight="1" x14ac:dyDescent="0.25">
      <c r="A69" s="38" t="s">
        <v>162</v>
      </c>
      <c r="B69" s="19">
        <v>65333.579999999994</v>
      </c>
      <c r="C69" s="140">
        <v>56642.119999999988</v>
      </c>
      <c r="D69" s="247">
        <f t="shared" ref="D69:D95" si="51">B69/$B$96</f>
        <v>9.5285772669559204E-2</v>
      </c>
      <c r="E69" s="215">
        <f t="shared" ref="E69:E95" si="52">C69/$C$96</f>
        <v>7.6901601634499731E-2</v>
      </c>
      <c r="F69" s="52">
        <f t="shared" si="47"/>
        <v>-0.13303204875655072</v>
      </c>
      <c r="H69" s="19">
        <v>10159.370000000001</v>
      </c>
      <c r="I69" s="140">
        <v>9486.8470000000016</v>
      </c>
      <c r="J69" s="214">
        <f t="shared" ref="J69:J96" si="53">H69/$H$96</f>
        <v>0.12130928827773443</v>
      </c>
      <c r="K69" s="215">
        <f t="shared" ref="K69:K96" si="54">I69/$I$96</f>
        <v>9.7117512498566219E-2</v>
      </c>
      <c r="L69" s="52">
        <f t="shared" si="48"/>
        <v>-6.6197313416087727E-2</v>
      </c>
      <c r="N69" s="40">
        <f t="shared" si="49"/>
        <v>1.5549997413275074</v>
      </c>
      <c r="O69" s="143">
        <f t="shared" si="50"/>
        <v>1.6748749870237913</v>
      </c>
      <c r="P69" s="52">
        <f t="shared" si="8"/>
        <v>7.7090202982250097E-2</v>
      </c>
    </row>
    <row r="70" spans="1:16" ht="20.100000000000001" customHeight="1" x14ac:dyDescent="0.25">
      <c r="A70" s="38" t="s">
        <v>160</v>
      </c>
      <c r="B70" s="19">
        <v>42842.889999999978</v>
      </c>
      <c r="C70" s="140">
        <v>32447.37000000001</v>
      </c>
      <c r="D70" s="247">
        <f t="shared" si="51"/>
        <v>6.2484221391923257E-2</v>
      </c>
      <c r="E70" s="215">
        <f t="shared" si="52"/>
        <v>4.4052989574317115E-2</v>
      </c>
      <c r="F70" s="52">
        <f t="shared" si="47"/>
        <v>-0.24264282824991434</v>
      </c>
      <c r="H70" s="19">
        <v>9319.1730000000025</v>
      </c>
      <c r="I70" s="140">
        <v>9310.8960000000006</v>
      </c>
      <c r="J70" s="214">
        <f t="shared" si="53"/>
        <v>0.11127680594043522</v>
      </c>
      <c r="K70" s="215">
        <f t="shared" si="54"/>
        <v>9.5316289875113411E-2</v>
      </c>
      <c r="L70" s="52">
        <f t="shared" si="48"/>
        <v>-8.8816893945437654E-4</v>
      </c>
      <c r="N70" s="40">
        <f t="shared" si="49"/>
        <v>2.1751970980482427</v>
      </c>
      <c r="O70" s="143">
        <f t="shared" si="50"/>
        <v>2.8695379625528967</v>
      </c>
      <c r="P70" s="52">
        <f t="shared" si="8"/>
        <v>0.31920825249705925</v>
      </c>
    </row>
    <row r="71" spans="1:16" ht="20.100000000000001" customHeight="1" x14ac:dyDescent="0.25">
      <c r="A71" s="38" t="s">
        <v>161</v>
      </c>
      <c r="B71" s="19">
        <v>47242.620000000024</v>
      </c>
      <c r="C71" s="140">
        <v>42750.979999999989</v>
      </c>
      <c r="D71" s="247">
        <f t="shared" si="51"/>
        <v>6.8901008480392059E-2</v>
      </c>
      <c r="E71" s="215">
        <f t="shared" si="52"/>
        <v>5.8041945348169616E-2</v>
      </c>
      <c r="F71" s="52">
        <f t="shared" si="47"/>
        <v>-9.507601398906397E-2</v>
      </c>
      <c r="H71" s="19">
        <v>8015.9630000000006</v>
      </c>
      <c r="I71" s="140">
        <v>7678.4470000000001</v>
      </c>
      <c r="J71" s="214">
        <f t="shared" si="53"/>
        <v>9.5715656225794796E-2</v>
      </c>
      <c r="K71" s="215">
        <f t="shared" si="54"/>
        <v>7.8604795933999799E-2</v>
      </c>
      <c r="L71" s="52">
        <f t="shared" si="48"/>
        <v>-4.2105483770321854E-2</v>
      </c>
      <c r="N71" s="40">
        <f t="shared" si="49"/>
        <v>1.6967651243728643</v>
      </c>
      <c r="O71" s="143">
        <f t="shared" si="50"/>
        <v>1.7960867797650493</v>
      </c>
      <c r="P71" s="52">
        <f t="shared" si="8"/>
        <v>5.8535889243300485E-2</v>
      </c>
    </row>
    <row r="72" spans="1:16" ht="20.100000000000001" customHeight="1" x14ac:dyDescent="0.25">
      <c r="A72" s="38" t="s">
        <v>168</v>
      </c>
      <c r="B72" s="19">
        <v>35974.880000000005</v>
      </c>
      <c r="C72" s="140">
        <v>32473.110000000019</v>
      </c>
      <c r="D72" s="247">
        <f t="shared" si="51"/>
        <v>5.2467570849395864E-2</v>
      </c>
      <c r="E72" s="215">
        <f t="shared" si="52"/>
        <v>4.4087936133981064E-2</v>
      </c>
      <c r="F72" s="52">
        <f t="shared" si="47"/>
        <v>-9.733931009637796E-2</v>
      </c>
      <c r="H72" s="19">
        <v>6345.820999999999</v>
      </c>
      <c r="I72" s="140">
        <v>6310.9850000000024</v>
      </c>
      <c r="J72" s="214">
        <f t="shared" si="53"/>
        <v>7.5773106900122816E-2</v>
      </c>
      <c r="K72" s="215">
        <f t="shared" si="54"/>
        <v>6.4605992340317497E-2</v>
      </c>
      <c r="L72" s="52">
        <f t="shared" si="48"/>
        <v>-5.4895970119542619E-3</v>
      </c>
      <c r="N72" s="40">
        <f t="shared" si="49"/>
        <v>1.7639589068816903</v>
      </c>
      <c r="O72" s="143">
        <f t="shared" si="50"/>
        <v>1.9434495186940823</v>
      </c>
      <c r="P72" s="52">
        <f t="shared" ref="P72:P78" si="55">(O72-N72)/N72</f>
        <v>0.10175441792444802</v>
      </c>
    </row>
    <row r="73" spans="1:16" ht="20.100000000000001" customHeight="1" x14ac:dyDescent="0.25">
      <c r="A73" s="38" t="s">
        <v>181</v>
      </c>
      <c r="B73" s="19">
        <v>97925.349999999977</v>
      </c>
      <c r="C73" s="140">
        <v>97499.020000000033</v>
      </c>
      <c r="D73" s="247">
        <f t="shared" si="51"/>
        <v>0.14281924607050489</v>
      </c>
      <c r="E73" s="215">
        <f t="shared" si="52"/>
        <v>0.13237200153868051</v>
      </c>
      <c r="F73" s="52">
        <f t="shared" si="47"/>
        <v>-4.3536224276956234E-3</v>
      </c>
      <c r="H73" s="19">
        <v>5510.4750000000004</v>
      </c>
      <c r="I73" s="140">
        <v>6290.402</v>
      </c>
      <c r="J73" s="214">
        <f t="shared" si="53"/>
        <v>6.5798548563764159E-2</v>
      </c>
      <c r="K73" s="215">
        <f t="shared" si="54"/>
        <v>6.43952827378797E-2</v>
      </c>
      <c r="L73" s="52">
        <f t="shared" si="48"/>
        <v>0.14153534858610187</v>
      </c>
      <c r="N73" s="40">
        <f t="shared" si="49"/>
        <v>0.56272201222666063</v>
      </c>
      <c r="O73" s="143">
        <f t="shared" si="50"/>
        <v>0.64517592074258778</v>
      </c>
      <c r="P73" s="52">
        <f t="shared" si="55"/>
        <v>0.14652689378483968</v>
      </c>
    </row>
    <row r="74" spans="1:16" ht="20.100000000000001" customHeight="1" x14ac:dyDescent="0.25">
      <c r="A74" s="38" t="s">
        <v>196</v>
      </c>
      <c r="B74" s="19">
        <v>31210.360000000004</v>
      </c>
      <c r="C74" s="140">
        <v>28837.240000000005</v>
      </c>
      <c r="D74" s="247">
        <f t="shared" si="51"/>
        <v>4.5518755713296354E-2</v>
      </c>
      <c r="E74" s="215">
        <f t="shared" si="52"/>
        <v>3.9151605602305524E-2</v>
      </c>
      <c r="F74" s="52">
        <f t="shared" si="47"/>
        <v>-7.6036290513790891E-2</v>
      </c>
      <c r="H74" s="19">
        <v>2568.16</v>
      </c>
      <c r="I74" s="140">
        <v>2615.3849999999998</v>
      </c>
      <c r="J74" s="214">
        <f t="shared" si="53"/>
        <v>3.0665450887539917E-2</v>
      </c>
      <c r="K74" s="215">
        <f t="shared" si="54"/>
        <v>2.6773878131065309E-2</v>
      </c>
      <c r="L74" s="52">
        <f t="shared" si="48"/>
        <v>1.8388651797395766E-2</v>
      </c>
      <c r="N74" s="40">
        <f t="shared" si="49"/>
        <v>0.8228549750787878</v>
      </c>
      <c r="O74" s="143">
        <f t="shared" si="50"/>
        <v>0.9069470587337759</v>
      </c>
      <c r="P74" s="52">
        <f t="shared" si="55"/>
        <v>0.10219550978219016</v>
      </c>
    </row>
    <row r="75" spans="1:16" ht="20.100000000000001" customHeight="1" x14ac:dyDescent="0.25">
      <c r="A75" s="38" t="s">
        <v>163</v>
      </c>
      <c r="B75" s="19">
        <v>16762.719999999998</v>
      </c>
      <c r="C75" s="140">
        <v>11074.98</v>
      </c>
      <c r="D75" s="247">
        <f t="shared" si="51"/>
        <v>2.4447592298531218E-2</v>
      </c>
      <c r="E75" s="215">
        <f t="shared" si="52"/>
        <v>1.5036225693354204E-2</v>
      </c>
      <c r="F75" s="52">
        <f t="shared" si="47"/>
        <v>-0.33930889497647154</v>
      </c>
      <c r="H75" s="19">
        <v>3317.4910000000004</v>
      </c>
      <c r="I75" s="140">
        <v>2582.14</v>
      </c>
      <c r="J75" s="214">
        <f t="shared" si="53"/>
        <v>3.9612935849151029E-2</v>
      </c>
      <c r="K75" s="215">
        <f t="shared" si="54"/>
        <v>2.6433546754053027E-2</v>
      </c>
      <c r="L75" s="52">
        <f t="shared" si="48"/>
        <v>-0.22165877767264491</v>
      </c>
      <c r="N75" s="40">
        <f t="shared" si="49"/>
        <v>1.9790887159124539</v>
      </c>
      <c r="O75" s="143">
        <f t="shared" si="50"/>
        <v>2.33150759640198</v>
      </c>
      <c r="P75" s="52">
        <f t="shared" si="55"/>
        <v>0.17807128991033846</v>
      </c>
    </row>
    <row r="76" spans="1:16" ht="20.100000000000001" customHeight="1" x14ac:dyDescent="0.25">
      <c r="A76" s="38" t="s">
        <v>194</v>
      </c>
      <c r="B76" s="19">
        <v>10613.369999999997</v>
      </c>
      <c r="C76" s="140">
        <v>10917.800000000003</v>
      </c>
      <c r="D76" s="247">
        <f t="shared" si="51"/>
        <v>1.5479071575106083E-2</v>
      </c>
      <c r="E76" s="215">
        <f t="shared" si="52"/>
        <v>1.4822826305320874E-2</v>
      </c>
      <c r="F76" s="52">
        <f t="shared" si="47"/>
        <v>2.8683632060316922E-2</v>
      </c>
      <c r="H76" s="19">
        <v>1520.4729999999995</v>
      </c>
      <c r="I76" s="140">
        <v>2100.1570000000006</v>
      </c>
      <c r="J76" s="214">
        <f t="shared" si="53"/>
        <v>1.8155407025781285E-2</v>
      </c>
      <c r="K76" s="215">
        <f t="shared" si="54"/>
        <v>2.1499453263708307E-2</v>
      </c>
      <c r="L76" s="52">
        <f t="shared" si="48"/>
        <v>0.38125241290046014</v>
      </c>
      <c r="N76" s="40">
        <f t="shared" si="49"/>
        <v>1.432601520534948</v>
      </c>
      <c r="O76" s="143">
        <f t="shared" si="50"/>
        <v>1.9236082360915203</v>
      </c>
      <c r="P76" s="52">
        <f t="shared" si="55"/>
        <v>0.34273781544865689</v>
      </c>
    </row>
    <row r="77" spans="1:16" ht="20.100000000000001" customHeight="1" x14ac:dyDescent="0.25">
      <c r="A77" s="38" t="s">
        <v>180</v>
      </c>
      <c r="B77" s="19">
        <v>17219.179999999993</v>
      </c>
      <c r="C77" s="140">
        <v>11540</v>
      </c>
      <c r="D77" s="247">
        <f t="shared" si="51"/>
        <v>2.51133164757881E-2</v>
      </c>
      <c r="E77" s="215">
        <f t="shared" si="52"/>
        <v>1.5667571815146168E-2</v>
      </c>
      <c r="F77" s="52">
        <f t="shared" si="47"/>
        <v>-0.32981709930438008</v>
      </c>
      <c r="H77" s="19">
        <v>2233.4960000000005</v>
      </c>
      <c r="I77" s="140">
        <v>1722.5440000000006</v>
      </c>
      <c r="J77" s="214">
        <f t="shared" si="53"/>
        <v>2.6669351557347235E-2</v>
      </c>
      <c r="K77" s="215">
        <f t="shared" si="54"/>
        <v>1.7633802721739929E-2</v>
      </c>
      <c r="L77" s="52">
        <f t="shared" si="48"/>
        <v>-0.22876781512033148</v>
      </c>
      <c r="N77" s="40">
        <f t="shared" si="49"/>
        <v>1.2970977712062952</v>
      </c>
      <c r="O77" s="143">
        <f t="shared" si="50"/>
        <v>1.4926724436741772</v>
      </c>
      <c r="P77" s="52">
        <f t="shared" si="55"/>
        <v>0.1507786666582569</v>
      </c>
    </row>
    <row r="78" spans="1:16" ht="20.100000000000001" customHeight="1" x14ac:dyDescent="0.25">
      <c r="A78" s="38" t="s">
        <v>195</v>
      </c>
      <c r="B78" s="19">
        <v>4199.6000000000004</v>
      </c>
      <c r="C78" s="140">
        <v>5567.9</v>
      </c>
      <c r="D78" s="247">
        <f t="shared" si="51"/>
        <v>6.1249074503965783E-3</v>
      </c>
      <c r="E78" s="215">
        <f t="shared" si="52"/>
        <v>7.5593997495279333E-3</v>
      </c>
      <c r="F78" s="52">
        <f t="shared" si="47"/>
        <v>0.32581674445185238</v>
      </c>
      <c r="H78" s="19">
        <v>983.226</v>
      </c>
      <c r="I78" s="140">
        <v>1434.9079999999999</v>
      </c>
      <c r="J78" s="214">
        <f t="shared" si="53"/>
        <v>1.1740338847405272E-2</v>
      </c>
      <c r="K78" s="215">
        <f t="shared" si="54"/>
        <v>1.4689252986191578E-2</v>
      </c>
      <c r="L78" s="52">
        <f t="shared" si="48"/>
        <v>0.45938777046172485</v>
      </c>
      <c r="N78" s="40">
        <f t="shared" si="49"/>
        <v>2.3412372606914942</v>
      </c>
      <c r="O78" s="143">
        <f t="shared" si="50"/>
        <v>2.5771080658776198</v>
      </c>
      <c r="P78" s="52">
        <f t="shared" si="55"/>
        <v>0.10074622044775597</v>
      </c>
    </row>
    <row r="79" spans="1:16" ht="20.100000000000001" customHeight="1" x14ac:dyDescent="0.25">
      <c r="A79" s="38" t="s">
        <v>173</v>
      </c>
      <c r="B79" s="19">
        <v>8321.4700000000012</v>
      </c>
      <c r="C79" s="140">
        <v>6368.3300000000027</v>
      </c>
      <c r="D79" s="247">
        <f t="shared" si="51"/>
        <v>1.2136449566923425E-2</v>
      </c>
      <c r="E79" s="215">
        <f t="shared" si="52"/>
        <v>8.6461237103596048E-3</v>
      </c>
      <c r="F79" s="52">
        <f t="shared" si="47"/>
        <v>-0.23471093448633454</v>
      </c>
      <c r="H79" s="19">
        <v>1814.702</v>
      </c>
      <c r="I79" s="140">
        <v>1411.1229999999998</v>
      </c>
      <c r="J79" s="214">
        <f t="shared" si="53"/>
        <v>2.1668686941826235E-2</v>
      </c>
      <c r="K79" s="215">
        <f t="shared" si="54"/>
        <v>1.4445764287071797E-2</v>
      </c>
      <c r="L79" s="52">
        <f t="shared" si="48"/>
        <v>-0.22239409004894478</v>
      </c>
      <c r="N79" s="40">
        <f t="shared" ref="N79:N83" si="56">(H79/B79)*10</f>
        <v>2.1807469113029305</v>
      </c>
      <c r="O79" s="143">
        <f t="shared" ref="O79:O83" si="57">(I79/C79)*10</f>
        <v>2.2158446562913654</v>
      </c>
      <c r="P79" s="52">
        <f t="shared" ref="P79:P83" si="58">(O79-N79)/N79</f>
        <v>1.6094368771782431E-2</v>
      </c>
    </row>
    <row r="80" spans="1:16" ht="20.100000000000001" customHeight="1" x14ac:dyDescent="0.25">
      <c r="A80" s="38" t="s">
        <v>201</v>
      </c>
      <c r="B80" s="19">
        <v>48666.820000000014</v>
      </c>
      <c r="C80" s="140">
        <v>42298.380000000005</v>
      </c>
      <c r="D80" s="247">
        <f t="shared" si="51"/>
        <v>7.097813325200239E-2</v>
      </c>
      <c r="E80" s="215">
        <f t="shared" si="52"/>
        <v>5.7427461552369365E-2</v>
      </c>
      <c r="F80" s="52">
        <f t="shared" si="47"/>
        <v>-0.13085794387223179</v>
      </c>
      <c r="H80" s="19">
        <v>1467.1399999999994</v>
      </c>
      <c r="I80" s="140">
        <v>1318.7030000000002</v>
      </c>
      <c r="J80" s="214">
        <f t="shared" si="53"/>
        <v>1.7518577353103117E-2</v>
      </c>
      <c r="K80" s="215">
        <f t="shared" si="54"/>
        <v>1.3499654319754157E-2</v>
      </c>
      <c r="L80" s="52">
        <f t="shared" si="48"/>
        <v>-0.10117439371839039</v>
      </c>
      <c r="N80" s="40">
        <f t="shared" si="56"/>
        <v>0.30146617346274096</v>
      </c>
      <c r="O80" s="143">
        <f t="shared" si="57"/>
        <v>0.31176205802680862</v>
      </c>
      <c r="P80" s="52">
        <f t="shared" si="58"/>
        <v>3.4152702592817288E-2</v>
      </c>
    </row>
    <row r="81" spans="1:16" ht="20.100000000000001" customHeight="1" x14ac:dyDescent="0.25">
      <c r="A81" s="38" t="s">
        <v>179</v>
      </c>
      <c r="B81" s="19">
        <v>2173.38</v>
      </c>
      <c r="C81" s="140">
        <v>3017.110000000001</v>
      </c>
      <c r="D81" s="247">
        <f t="shared" si="51"/>
        <v>3.1697664907474319E-3</v>
      </c>
      <c r="E81" s="215">
        <f t="shared" si="52"/>
        <v>4.0962554245403526E-3</v>
      </c>
      <c r="F81" s="52">
        <f t="shared" si="47"/>
        <v>0.38821098933458525</v>
      </c>
      <c r="H81" s="19">
        <v>706.02099999999996</v>
      </c>
      <c r="I81" s="140">
        <v>1226.2530000000002</v>
      </c>
      <c r="J81" s="214">
        <f t="shared" si="53"/>
        <v>8.4303362333623365E-3</v>
      </c>
      <c r="K81" s="215">
        <f t="shared" si="54"/>
        <v>1.2553237240350172E-2</v>
      </c>
      <c r="L81" s="52">
        <f t="shared" si="48"/>
        <v>0.73685060359394439</v>
      </c>
      <c r="N81" s="40">
        <f t="shared" si="56"/>
        <v>3.2484931305156022</v>
      </c>
      <c r="O81" s="143">
        <f t="shared" si="57"/>
        <v>4.064329772530666</v>
      </c>
      <c r="P81" s="52">
        <f t="shared" si="58"/>
        <v>0.25114310212057422</v>
      </c>
    </row>
    <row r="82" spans="1:16" ht="20.100000000000001" customHeight="1" x14ac:dyDescent="0.25">
      <c r="A82" s="38" t="s">
        <v>207</v>
      </c>
      <c r="B82" s="19">
        <v>2395.3700000000003</v>
      </c>
      <c r="C82" s="140">
        <v>3025.5099999999998</v>
      </c>
      <c r="D82" s="247">
        <f t="shared" si="51"/>
        <v>3.493527850142026E-3</v>
      </c>
      <c r="E82" s="215">
        <f t="shared" si="52"/>
        <v>4.1076598962255526E-3</v>
      </c>
      <c r="F82" s="52">
        <f t="shared" si="47"/>
        <v>0.26306583116595739</v>
      </c>
      <c r="H82" s="19">
        <v>581.77399999999989</v>
      </c>
      <c r="I82" s="140">
        <v>803.46399999999994</v>
      </c>
      <c r="J82" s="214">
        <f t="shared" si="53"/>
        <v>6.9467486545416353E-3</v>
      </c>
      <c r="K82" s="215">
        <f t="shared" si="54"/>
        <v>8.22511684463215E-3</v>
      </c>
      <c r="L82" s="52">
        <f t="shared" si="48"/>
        <v>0.38105862413927072</v>
      </c>
      <c r="N82" s="40">
        <f t="shared" si="56"/>
        <v>2.4287437848850066</v>
      </c>
      <c r="O82" s="143">
        <f t="shared" si="57"/>
        <v>2.6556316125215251</v>
      </c>
      <c r="P82" s="52">
        <f t="shared" si="58"/>
        <v>9.3417769732866626E-2</v>
      </c>
    </row>
    <row r="83" spans="1:16" ht="20.100000000000001" customHeight="1" x14ac:dyDescent="0.25">
      <c r="A83" s="38" t="s">
        <v>214</v>
      </c>
      <c r="B83" s="19">
        <v>54.899999999999984</v>
      </c>
      <c r="C83" s="140">
        <v>128.09000000000003</v>
      </c>
      <c r="D83" s="247">
        <f t="shared" si="51"/>
        <v>8.0068915855503381E-5</v>
      </c>
      <c r="E83" s="215">
        <f t="shared" si="52"/>
        <v>1.7390461644732004E-4</v>
      </c>
      <c r="F83" s="52">
        <f t="shared" si="47"/>
        <v>1.3331511839708574</v>
      </c>
      <c r="H83" s="19">
        <v>661.74800000000005</v>
      </c>
      <c r="I83" s="140">
        <v>759.11900000000003</v>
      </c>
      <c r="J83" s="214">
        <f t="shared" si="53"/>
        <v>7.9016886774686025E-3</v>
      </c>
      <c r="K83" s="215">
        <f t="shared" si="54"/>
        <v>7.7711539956741241E-3</v>
      </c>
      <c r="L83" s="52">
        <f t="shared" si="48"/>
        <v>0.14714211452093542</v>
      </c>
      <c r="N83" s="40">
        <f t="shared" si="56"/>
        <v>120.53697632058291</v>
      </c>
      <c r="O83" s="143">
        <f t="shared" si="57"/>
        <v>59.264501522367077</v>
      </c>
      <c r="P83" s="52">
        <f t="shared" si="58"/>
        <v>-0.50832928341635308</v>
      </c>
    </row>
    <row r="84" spans="1:16" ht="20.100000000000001" customHeight="1" x14ac:dyDescent="0.25">
      <c r="A84" s="38" t="s">
        <v>224</v>
      </c>
      <c r="B84" s="19">
        <v>6477.41</v>
      </c>
      <c r="C84" s="140">
        <v>5214.9800000000005</v>
      </c>
      <c r="D84" s="247">
        <f t="shared" si="51"/>
        <v>9.4469798952931932E-3</v>
      </c>
      <c r="E84" s="215">
        <f t="shared" si="52"/>
        <v>7.0802490177253874E-3</v>
      </c>
      <c r="F84" s="52">
        <f t="shared" si="47"/>
        <v>-0.19489734322823465</v>
      </c>
      <c r="H84" s="19">
        <v>917.82400000000007</v>
      </c>
      <c r="I84" s="140">
        <v>717.58900000000006</v>
      </c>
      <c r="J84" s="214">
        <f t="shared" si="53"/>
        <v>1.0959397699288767E-2</v>
      </c>
      <c r="K84" s="215">
        <f t="shared" si="54"/>
        <v>7.3460084974843196E-3</v>
      </c>
      <c r="L84" s="52">
        <f t="shared" si="48"/>
        <v>-0.21816274144062478</v>
      </c>
      <c r="N84" s="40">
        <f t="shared" ref="N84" si="59">(H84/B84)*10</f>
        <v>1.4169614089582103</v>
      </c>
      <c r="O84" s="143">
        <f t="shared" ref="O84" si="60">(I84/C84)*10</f>
        <v>1.3760148648700474</v>
      </c>
      <c r="P84" s="52">
        <f t="shared" ref="P84" si="61">(O84-N84)/N84</f>
        <v>-2.8897430677570776E-2</v>
      </c>
    </row>
    <row r="85" spans="1:16" ht="20.100000000000001" customHeight="1" x14ac:dyDescent="0.25">
      <c r="A85" s="38" t="s">
        <v>176</v>
      </c>
      <c r="B85" s="19">
        <v>23571.730000000007</v>
      </c>
      <c r="C85" s="140">
        <v>4950.54</v>
      </c>
      <c r="D85" s="247">
        <f t="shared" si="51"/>
        <v>3.4378194279392454E-2</v>
      </c>
      <c r="E85" s="215">
        <f t="shared" si="52"/>
        <v>6.7212253876736319E-3</v>
      </c>
      <c r="F85" s="52">
        <f t="shared" si="47"/>
        <v>-0.7899797766222505</v>
      </c>
      <c r="H85" s="19">
        <v>4468.5069999999996</v>
      </c>
      <c r="I85" s="140">
        <v>666.18099999999993</v>
      </c>
      <c r="J85" s="214">
        <f t="shared" si="53"/>
        <v>5.3356793170646816E-2</v>
      </c>
      <c r="K85" s="215">
        <f t="shared" si="54"/>
        <v>6.8197412263323442E-3</v>
      </c>
      <c r="L85" s="52">
        <f t="shared" si="48"/>
        <v>-0.85091642465816886</v>
      </c>
      <c r="N85" s="40">
        <f t="shared" ref="N85" si="62">(H85/B85)*10</f>
        <v>1.8957060003656916</v>
      </c>
      <c r="O85" s="143">
        <f t="shared" ref="O85" si="63">(I85/C85)*10</f>
        <v>1.3456734012855163</v>
      </c>
      <c r="P85" s="52">
        <f t="shared" ref="P85" si="64">(O85-N85)/N85</f>
        <v>-0.29014657281987355</v>
      </c>
    </row>
    <row r="86" spans="1:16" ht="20.100000000000001" customHeight="1" x14ac:dyDescent="0.25">
      <c r="A86" s="38" t="s">
        <v>197</v>
      </c>
      <c r="B86" s="19">
        <v>6853.2099999999991</v>
      </c>
      <c r="C86" s="140">
        <v>5179.47</v>
      </c>
      <c r="D86" s="247">
        <f t="shared" si="51"/>
        <v>9.9950654796009918E-3</v>
      </c>
      <c r="E86" s="215">
        <f t="shared" si="52"/>
        <v>7.0320379713513974E-3</v>
      </c>
      <c r="F86" s="52">
        <f t="shared" si="47"/>
        <v>-0.24422715778445417</v>
      </c>
      <c r="H86" s="19">
        <v>735.06699999999978</v>
      </c>
      <c r="I86" s="140">
        <v>641.11800000000017</v>
      </c>
      <c r="J86" s="214">
        <f t="shared" si="53"/>
        <v>8.7771638011460724E-3</v>
      </c>
      <c r="K86" s="215">
        <f t="shared" si="54"/>
        <v>6.5631695523344878E-3</v>
      </c>
      <c r="L86" s="52">
        <f t="shared" ref="L86:L88" si="65">(I86-H86)/H86</f>
        <v>-0.12781011798924402</v>
      </c>
      <c r="N86" s="40">
        <f t="shared" ref="N86" si="66">(H86/B86)*10</f>
        <v>1.0725878821749222</v>
      </c>
      <c r="O86" s="143">
        <f t="shared" ref="O86" si="67">(I86/C86)*10</f>
        <v>1.2378061848026924</v>
      </c>
      <c r="P86" s="52">
        <f t="shared" ref="P86" si="68">(O86-N86)/N86</f>
        <v>0.15403707740269412</v>
      </c>
    </row>
    <row r="87" spans="1:16" ht="20.100000000000001" customHeight="1" x14ac:dyDescent="0.25">
      <c r="A87" s="38" t="s">
        <v>212</v>
      </c>
      <c r="B87" s="19">
        <v>3072.190000000001</v>
      </c>
      <c r="C87" s="140">
        <v>2632.62</v>
      </c>
      <c r="D87" s="247">
        <f t="shared" si="51"/>
        <v>4.4806361129712041E-3</v>
      </c>
      <c r="E87" s="215">
        <f t="shared" si="52"/>
        <v>3.5742428866542553E-3</v>
      </c>
      <c r="F87" s="52">
        <f t="shared" si="47"/>
        <v>-0.14308034333814021</v>
      </c>
      <c r="H87" s="19">
        <v>672.75900000000001</v>
      </c>
      <c r="I87" s="140">
        <v>630.70999999999992</v>
      </c>
      <c r="J87" s="214">
        <f t="shared" si="53"/>
        <v>8.0331669653177645E-3</v>
      </c>
      <c r="K87" s="215">
        <f t="shared" si="54"/>
        <v>6.4566221325136454E-3</v>
      </c>
      <c r="L87" s="52">
        <f t="shared" si="65"/>
        <v>-6.2502322525599938E-2</v>
      </c>
      <c r="N87" s="40">
        <f t="shared" ref="N87:N88" si="69">(H87/B87)*10</f>
        <v>2.1898352640949934</v>
      </c>
      <c r="O87" s="143">
        <f t="shared" ref="O87:O88" si="70">(I87/C87)*10</f>
        <v>2.395750241204579</v>
      </c>
      <c r="P87" s="52">
        <f t="shared" ref="P87:P88" si="71">(O87-N87)/N87</f>
        <v>9.403217697961648E-2</v>
      </c>
    </row>
    <row r="88" spans="1:16" ht="20.100000000000001" customHeight="1" x14ac:dyDescent="0.25">
      <c r="A88" s="38" t="s">
        <v>198</v>
      </c>
      <c r="B88" s="19">
        <v>1201.3799999999999</v>
      </c>
      <c r="C88" s="140">
        <v>2151.61</v>
      </c>
      <c r="D88" s="247">
        <f t="shared" si="51"/>
        <v>1.7521528985516334E-3</v>
      </c>
      <c r="E88" s="215">
        <f t="shared" si="52"/>
        <v>2.9211875384043892E-3</v>
      </c>
      <c r="F88" s="52">
        <f>(C88-B88)/B88</f>
        <v>0.7909487422797119</v>
      </c>
      <c r="H88" s="19">
        <v>318.86099999999993</v>
      </c>
      <c r="I88" s="140">
        <v>549.27100000000019</v>
      </c>
      <c r="J88" s="214">
        <f t="shared" si="53"/>
        <v>3.8074015386314964E-3</v>
      </c>
      <c r="K88" s="215">
        <f t="shared" si="54"/>
        <v>5.6229254258659354E-3</v>
      </c>
      <c r="L88" s="52">
        <f t="shared" si="65"/>
        <v>0.72260326599991942</v>
      </c>
      <c r="N88" s="40">
        <f t="shared" si="69"/>
        <v>2.6541227588273482</v>
      </c>
      <c r="O88" s="143">
        <f t="shared" si="70"/>
        <v>2.5528371777413201</v>
      </c>
      <c r="P88" s="52">
        <f t="shared" si="71"/>
        <v>-3.8161603772531721E-2</v>
      </c>
    </row>
    <row r="89" spans="1:16" ht="20.100000000000001" customHeight="1" x14ac:dyDescent="0.25">
      <c r="A89" s="38" t="s">
        <v>203</v>
      </c>
      <c r="B89" s="19">
        <v>2709.4300000000003</v>
      </c>
      <c r="C89" s="140">
        <v>2023.6</v>
      </c>
      <c r="D89" s="247">
        <f t="shared" si="51"/>
        <v>3.9515687192418327E-3</v>
      </c>
      <c r="E89" s="215">
        <f t="shared" si="52"/>
        <v>2.7473915359731184E-3</v>
      </c>
      <c r="F89" s="52">
        <f t="shared" ref="F89:F94" si="72">(C89-B89)/B89</f>
        <v>-0.25312704148104964</v>
      </c>
      <c r="H89" s="19">
        <v>482.20099999999996</v>
      </c>
      <c r="I89" s="140">
        <v>394.78300000000007</v>
      </c>
      <c r="J89" s="214">
        <f t="shared" si="53"/>
        <v>5.7577842048091377E-3</v>
      </c>
      <c r="K89" s="215">
        <f t="shared" si="54"/>
        <v>4.0414210260502218E-3</v>
      </c>
      <c r="L89" s="52">
        <f t="shared" ref="L89:L94" si="73">(I89-H89)/H89</f>
        <v>-0.18128954523113786</v>
      </c>
      <c r="N89" s="40">
        <f t="shared" ref="N89:N94" si="74">(H89/B89)*10</f>
        <v>1.7797138143447142</v>
      </c>
      <c r="O89" s="143">
        <f t="shared" ref="O89:O94" si="75">(I89/C89)*10</f>
        <v>1.9508944455425978</v>
      </c>
      <c r="P89" s="52">
        <f t="shared" ref="P89:P94" si="76">(O89-N89)/N89</f>
        <v>9.6184358304209641E-2</v>
      </c>
    </row>
    <row r="90" spans="1:16" ht="20.100000000000001" customHeight="1" x14ac:dyDescent="0.25">
      <c r="A90" s="38" t="s">
        <v>174</v>
      </c>
      <c r="B90" s="19">
        <v>86.13000000000001</v>
      </c>
      <c r="C90" s="140">
        <v>238.98999999999995</v>
      </c>
      <c r="D90" s="247">
        <f t="shared" si="51"/>
        <v>1.2561631553068323E-4</v>
      </c>
      <c r="E90" s="215">
        <f t="shared" si="52"/>
        <v>3.2447079619599497E-4</v>
      </c>
      <c r="F90" s="52">
        <f t="shared" si="72"/>
        <v>1.7747590851039119</v>
      </c>
      <c r="H90" s="19">
        <v>120.57100000000003</v>
      </c>
      <c r="I90" s="140">
        <v>355.15700000000004</v>
      </c>
      <c r="J90" s="214">
        <f t="shared" si="53"/>
        <v>1.4396938192953617E-3</v>
      </c>
      <c r="K90" s="215">
        <f t="shared" si="54"/>
        <v>3.6357669082734525E-3</v>
      </c>
      <c r="L90" s="52">
        <f t="shared" si="73"/>
        <v>1.9456253991424137</v>
      </c>
      <c r="N90" s="40">
        <f t="shared" si="74"/>
        <v>13.998722860791828</v>
      </c>
      <c r="O90" s="143">
        <f t="shared" si="75"/>
        <v>14.860747311602999</v>
      </c>
      <c r="P90" s="52">
        <f t="shared" si="76"/>
        <v>6.1578792535822199E-2</v>
      </c>
    </row>
    <row r="91" spans="1:16" ht="20.100000000000001" customHeight="1" x14ac:dyDescent="0.25">
      <c r="A91" s="38" t="s">
        <v>202</v>
      </c>
      <c r="B91" s="19">
        <v>1327.69</v>
      </c>
      <c r="C91" s="140">
        <v>1497.6000000000001</v>
      </c>
      <c r="D91" s="247">
        <f t="shared" si="51"/>
        <v>1.9363697430272008E-3</v>
      </c>
      <c r="E91" s="215">
        <f t="shared" si="52"/>
        <v>2.0332543804473919E-3</v>
      </c>
      <c r="F91" s="52">
        <f t="shared" si="72"/>
        <v>0.12797415059238232</v>
      </c>
      <c r="H91" s="19">
        <v>216.01900000000001</v>
      </c>
      <c r="I91" s="140">
        <v>275.87699999999995</v>
      </c>
      <c r="J91" s="214">
        <f t="shared" si="53"/>
        <v>2.579403166187265E-3</v>
      </c>
      <c r="K91" s="215">
        <f t="shared" si="54"/>
        <v>2.8241720347726637E-3</v>
      </c>
      <c r="L91" s="52">
        <f t="shared" si="73"/>
        <v>0.27709599618552044</v>
      </c>
      <c r="N91" s="40">
        <f t="shared" si="74"/>
        <v>1.6270288998184816</v>
      </c>
      <c r="O91" s="143">
        <f t="shared" si="75"/>
        <v>1.8421274038461533</v>
      </c>
      <c r="P91" s="52">
        <f t="shared" si="76"/>
        <v>0.13220324731273608</v>
      </c>
    </row>
    <row r="92" spans="1:16" ht="20.100000000000001" customHeight="1" x14ac:dyDescent="0.25">
      <c r="A92" s="38" t="s">
        <v>225</v>
      </c>
      <c r="B92" s="19">
        <v>5738.68</v>
      </c>
      <c r="C92" s="140">
        <v>5896.34</v>
      </c>
      <c r="D92" s="247">
        <f t="shared" si="51"/>
        <v>8.3695789807224103E-3</v>
      </c>
      <c r="E92" s="215">
        <f t="shared" si="52"/>
        <v>8.0053145924193214E-3</v>
      </c>
      <c r="F92" s="52">
        <f t="shared" si="72"/>
        <v>2.7473216837321447E-2</v>
      </c>
      <c r="H92" s="19">
        <v>257.11400000000009</v>
      </c>
      <c r="I92" s="140">
        <v>272.13100000000003</v>
      </c>
      <c r="J92" s="214">
        <f t="shared" si="53"/>
        <v>3.0701033967895073E-3</v>
      </c>
      <c r="K92" s="215">
        <f t="shared" si="54"/>
        <v>2.7858239722583617E-3</v>
      </c>
      <c r="L92" s="52">
        <f t="shared" si="73"/>
        <v>5.8405998895431341E-2</v>
      </c>
      <c r="N92" s="40">
        <f t="shared" si="74"/>
        <v>0.44803683076944539</v>
      </c>
      <c r="O92" s="143">
        <f t="shared" si="75"/>
        <v>0.46152528517690639</v>
      </c>
      <c r="P92" s="52">
        <f t="shared" si="76"/>
        <v>3.0105682125052786E-2</v>
      </c>
    </row>
    <row r="93" spans="1:16" ht="20.100000000000001" customHeight="1" x14ac:dyDescent="0.25">
      <c r="A93" s="38" t="s">
        <v>226</v>
      </c>
      <c r="B93" s="19">
        <v>2265.62</v>
      </c>
      <c r="C93" s="140">
        <v>940.71</v>
      </c>
      <c r="D93" s="247">
        <f t="shared" si="51"/>
        <v>3.3042939369862592E-3</v>
      </c>
      <c r="E93" s="215">
        <f t="shared" si="52"/>
        <v>1.2771786379745366E-3</v>
      </c>
      <c r="F93" s="52">
        <f t="shared" si="72"/>
        <v>-0.58478915263812992</v>
      </c>
      <c r="H93" s="19">
        <v>625.35300000000007</v>
      </c>
      <c r="I93" s="140">
        <v>262.70500000000004</v>
      </c>
      <c r="J93" s="214">
        <f t="shared" si="53"/>
        <v>7.4671094125271604E-3</v>
      </c>
      <c r="K93" s="215">
        <f t="shared" si="54"/>
        <v>2.6893293547303795E-3</v>
      </c>
      <c r="L93" s="52">
        <f t="shared" si="73"/>
        <v>-0.57990926724585956</v>
      </c>
      <c r="N93" s="40">
        <f t="shared" si="74"/>
        <v>2.7601848500631174</v>
      </c>
      <c r="O93" s="143">
        <f t="shared" si="75"/>
        <v>2.7926247196266649</v>
      </c>
      <c r="P93" s="52">
        <f t="shared" si="76"/>
        <v>1.1752788789781848E-2</v>
      </c>
    </row>
    <row r="94" spans="1:16" ht="20.100000000000001" customHeight="1" x14ac:dyDescent="0.25">
      <c r="A94" s="38" t="s">
        <v>227</v>
      </c>
      <c r="B94" s="19">
        <v>3983.3199999999997</v>
      </c>
      <c r="C94" s="140">
        <v>1918.7599999999998</v>
      </c>
      <c r="D94" s="247">
        <f t="shared" si="51"/>
        <v>5.8094738416310347E-3</v>
      </c>
      <c r="E94" s="215">
        <f t="shared" si="52"/>
        <v>2.6050528679401959E-3</v>
      </c>
      <c r="F94" s="52">
        <f t="shared" si="72"/>
        <v>-0.5183013164897623</v>
      </c>
      <c r="H94" s="19">
        <v>468.16199999999992</v>
      </c>
      <c r="I94" s="140">
        <v>260.51100000000002</v>
      </c>
      <c r="J94" s="214">
        <f t="shared" si="53"/>
        <v>5.5901496863172313E-3</v>
      </c>
      <c r="K94" s="215">
        <f t="shared" si="54"/>
        <v>2.6668692241493914E-3</v>
      </c>
      <c r="L94" s="52">
        <f t="shared" si="73"/>
        <v>-0.44354518307765245</v>
      </c>
      <c r="N94" s="40">
        <f t="shared" si="74"/>
        <v>1.1753060261289576</v>
      </c>
      <c r="O94" s="143">
        <f t="shared" si="75"/>
        <v>1.3577049761304179</v>
      </c>
      <c r="P94" s="52">
        <f t="shared" si="76"/>
        <v>0.15519272933724151</v>
      </c>
    </row>
    <row r="95" spans="1:16" ht="20.100000000000001" customHeight="1" thickBot="1" x14ac:dyDescent="0.3">
      <c r="A95" s="8" t="s">
        <v>17</v>
      </c>
      <c r="B95" s="19">
        <f>B96-SUM(B68:B94)</f>
        <v>21467.420000000158</v>
      </c>
      <c r="C95" s="140">
        <f>C96-SUM(C68:C94)</f>
        <v>23382.900000000023</v>
      </c>
      <c r="D95" s="247">
        <f t="shared" si="51"/>
        <v>3.1309162943802614E-2</v>
      </c>
      <c r="E95" s="215">
        <f t="shared" si="52"/>
        <v>3.1746383448559942E-2</v>
      </c>
      <c r="F95" s="52">
        <f t="shared" ref="F95" si="77">(C95-B95)/B95</f>
        <v>8.922730351387595E-2</v>
      </c>
      <c r="H95" s="196">
        <f>H96-SUM(H68:H94)</f>
        <v>3737.9750000000349</v>
      </c>
      <c r="I95" s="119">
        <f>I96-SUM(I68:I94)</f>
        <v>4704.1249999999854</v>
      </c>
      <c r="J95" s="214">
        <f t="shared" si="53"/>
        <v>4.4633780131048337E-2</v>
      </c>
      <c r="K95" s="215">
        <f t="shared" si="54"/>
        <v>4.8156454771782056E-2</v>
      </c>
      <c r="L95" s="52">
        <f t="shared" ref="L95" si="78">(I95-H95)/H95</f>
        <v>0.2584688233602262</v>
      </c>
      <c r="N95" s="40">
        <f t="shared" ref="N95:N96" si="79">(H95/B95)*10</f>
        <v>1.7412315965309326</v>
      </c>
      <c r="O95" s="143">
        <f t="shared" ref="O95:O96" si="80">(I95/C95)*10</f>
        <v>2.0117799759653341</v>
      </c>
      <c r="P95" s="52">
        <f>(O95-N95)/N95</f>
        <v>0.15537759593463432</v>
      </c>
    </row>
    <row r="96" spans="1:16" ht="26.25" customHeight="1" thickBot="1" x14ac:dyDescent="0.3">
      <c r="A96" s="12" t="s">
        <v>18</v>
      </c>
      <c r="B96" s="17">
        <v>685659.34</v>
      </c>
      <c r="C96" s="145">
        <v>736553.19</v>
      </c>
      <c r="D96" s="243">
        <f>SUM(D68:D95)</f>
        <v>1.0000000000000004</v>
      </c>
      <c r="E96" s="244">
        <f>SUM(E68:E95)</f>
        <v>1.0000000000000002</v>
      </c>
      <c r="F96" s="57">
        <f>(C96-B96)/B96</f>
        <v>7.4226145595858106E-2</v>
      </c>
      <c r="G96" s="1"/>
      <c r="H96" s="17">
        <v>83747.668000000049</v>
      </c>
      <c r="I96" s="145">
        <v>97684.204999999973</v>
      </c>
      <c r="J96" s="255">
        <f t="shared" si="53"/>
        <v>1</v>
      </c>
      <c r="K96" s="244">
        <f t="shared" si="54"/>
        <v>1</v>
      </c>
      <c r="L96" s="57">
        <f>(I96-H96)/H96</f>
        <v>0.16641104561860653</v>
      </c>
      <c r="M96" s="1"/>
      <c r="N96" s="37">
        <f t="shared" si="79"/>
        <v>1.221418029542193</v>
      </c>
      <c r="O96" s="150">
        <f t="shared" si="80"/>
        <v>1.3262342262070712</v>
      </c>
      <c r="P96" s="57">
        <f>(O96-N96)/N96</f>
        <v>8.5815170670245439E-2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27" t="s">
        <v>16</v>
      </c>
      <c r="B3" s="341"/>
      <c r="C3" s="341"/>
      <c r="D3" s="344" t="s">
        <v>1</v>
      </c>
      <c r="E3" s="340"/>
      <c r="F3" s="344" t="s">
        <v>104</v>
      </c>
      <c r="G3" s="340"/>
      <c r="H3" s="130" t="s">
        <v>0</v>
      </c>
      <c r="J3" s="346" t="s">
        <v>19</v>
      </c>
      <c r="K3" s="340"/>
      <c r="L3" s="338" t="s">
        <v>104</v>
      </c>
      <c r="M3" s="339"/>
      <c r="N3" s="130" t="s">
        <v>0</v>
      </c>
      <c r="P3" s="352" t="s">
        <v>22</v>
      </c>
      <c r="Q3" s="340"/>
      <c r="R3" s="130" t="s">
        <v>0</v>
      </c>
    </row>
    <row r="4" spans="1:18" x14ac:dyDescent="0.25">
      <c r="A4" s="342"/>
      <c r="B4" s="343"/>
      <c r="C4" s="343"/>
      <c r="D4" s="347" t="s">
        <v>156</v>
      </c>
      <c r="E4" s="349"/>
      <c r="F4" s="347" t="str">
        <f>D4</f>
        <v>jan-dez</v>
      </c>
      <c r="G4" s="349"/>
      <c r="H4" s="131" t="s">
        <v>137</v>
      </c>
      <c r="J4" s="350" t="str">
        <f>D4</f>
        <v>jan-dez</v>
      </c>
      <c r="K4" s="349"/>
      <c r="L4" s="351" t="str">
        <f>D4</f>
        <v>jan-dez</v>
      </c>
      <c r="M4" s="337"/>
      <c r="N4" s="131" t="str">
        <f>H4</f>
        <v>2022/2021</v>
      </c>
      <c r="P4" s="350" t="str">
        <f>D4</f>
        <v>jan-dez</v>
      </c>
      <c r="Q4" s="348"/>
      <c r="R4" s="131" t="str">
        <f>N4</f>
        <v>2022/2021</v>
      </c>
    </row>
    <row r="5" spans="1:18" ht="19.5" customHeight="1" thickBot="1" x14ac:dyDescent="0.3">
      <c r="A5" s="328"/>
      <c r="B5" s="353"/>
      <c r="C5" s="353"/>
      <c r="D5" s="99">
        <v>2021</v>
      </c>
      <c r="E5" s="160">
        <v>2022</v>
      </c>
      <c r="F5" s="99">
        <f>D5</f>
        <v>2021</v>
      </c>
      <c r="G5" s="134">
        <f>E5</f>
        <v>2022</v>
      </c>
      <c r="H5" s="166" t="s">
        <v>1</v>
      </c>
      <c r="J5" s="25">
        <f>D5</f>
        <v>2021</v>
      </c>
      <c r="K5" s="134">
        <f>E5</f>
        <v>2022</v>
      </c>
      <c r="L5" s="159">
        <f>F5</f>
        <v>2021</v>
      </c>
      <c r="M5" s="144">
        <f>G5</f>
        <v>2022</v>
      </c>
      <c r="N5" s="259">
        <v>1000</v>
      </c>
      <c r="P5" s="25">
        <f>D5</f>
        <v>2021</v>
      </c>
      <c r="Q5" s="134">
        <f>E5</f>
        <v>2022</v>
      </c>
      <c r="R5" s="166"/>
    </row>
    <row r="6" spans="1:18" ht="24" customHeight="1" x14ac:dyDescent="0.25">
      <c r="A6" s="161" t="s">
        <v>20</v>
      </c>
      <c r="B6" s="1"/>
      <c r="C6" s="1"/>
      <c r="D6" s="115">
        <v>7739.8400000000047</v>
      </c>
      <c r="E6" s="147">
        <v>6968.0800000000072</v>
      </c>
      <c r="F6" s="248">
        <f>D6/D8</f>
        <v>0.41695276646337531</v>
      </c>
      <c r="G6" s="256">
        <f>E6/E8</f>
        <v>0.33030462762467783</v>
      </c>
      <c r="H6" s="165">
        <f>(E6-D6)/D6</f>
        <v>-9.971265555877086E-2</v>
      </c>
      <c r="I6" s="1"/>
      <c r="J6" s="19">
        <v>4593.0619999999999</v>
      </c>
      <c r="K6" s="147">
        <v>3983.2319999999991</v>
      </c>
      <c r="L6" s="247">
        <f>J6/J8</f>
        <v>0.45006585296616641</v>
      </c>
      <c r="M6" s="246">
        <f>K6/K8</f>
        <v>0.32422704273727759</v>
      </c>
      <c r="N6" s="165">
        <f>(K6-J6)/J6</f>
        <v>-0.13277199393345895</v>
      </c>
      <c r="P6" s="27">
        <f t="shared" ref="P6:Q8" si="0">(J6/D6)*10</f>
        <v>5.9343113035928354</v>
      </c>
      <c r="Q6" s="152">
        <f t="shared" si="0"/>
        <v>5.7163982043834096</v>
      </c>
      <c r="R6" s="165">
        <f>(Q6-P6)/P6</f>
        <v>-3.6720874261768802E-2</v>
      </c>
    </row>
    <row r="7" spans="1:18" ht="24" customHeight="1" thickBot="1" x14ac:dyDescent="0.3">
      <c r="A7" s="161" t="s">
        <v>21</v>
      </c>
      <c r="B7" s="1"/>
      <c r="C7" s="1"/>
      <c r="D7" s="117">
        <v>10823.030000000015</v>
      </c>
      <c r="E7" s="140">
        <v>14127.840000000033</v>
      </c>
      <c r="F7" s="248">
        <f>D7/D8</f>
        <v>0.58304723353662458</v>
      </c>
      <c r="G7" s="228">
        <f>E7/E8</f>
        <v>0.66969537237532206</v>
      </c>
      <c r="H7" s="55">
        <f t="shared" ref="H7:H8" si="1">(E7-D7)/D7</f>
        <v>0.30534979575959903</v>
      </c>
      <c r="J7" s="19">
        <v>5612.2489999999971</v>
      </c>
      <c r="K7" s="140">
        <v>8302.08499999999</v>
      </c>
      <c r="L7" s="247">
        <f>J7/J8</f>
        <v>0.54993414703383348</v>
      </c>
      <c r="M7" s="215">
        <f>K7/K8</f>
        <v>0.67577295726272246</v>
      </c>
      <c r="N7" s="102">
        <f t="shared" ref="N7:N8" si="2">(K7-J7)/J7</f>
        <v>0.47927951878115072</v>
      </c>
      <c r="P7" s="27">
        <f t="shared" si="0"/>
        <v>5.1854693186658354</v>
      </c>
      <c r="Q7" s="152">
        <f t="shared" si="0"/>
        <v>5.8764007803032667</v>
      </c>
      <c r="R7" s="102">
        <f t="shared" ref="R7:R8" si="3">(Q7-P7)/P7</f>
        <v>0.13324376622002662</v>
      </c>
    </row>
    <row r="8" spans="1:18" ht="26.25" customHeight="1" thickBot="1" x14ac:dyDescent="0.3">
      <c r="A8" s="12" t="s">
        <v>12</v>
      </c>
      <c r="B8" s="162"/>
      <c r="C8" s="162"/>
      <c r="D8" s="163">
        <v>18562.870000000021</v>
      </c>
      <c r="E8" s="145">
        <v>21095.920000000042</v>
      </c>
      <c r="F8" s="257">
        <f>SUM(F6:F7)</f>
        <v>0.99999999999999989</v>
      </c>
      <c r="G8" s="258">
        <f>SUM(G6:G7)</f>
        <v>0.99999999999999989</v>
      </c>
      <c r="H8" s="164">
        <f t="shared" si="1"/>
        <v>0.13645788609196843</v>
      </c>
      <c r="I8" s="1"/>
      <c r="J8" s="17">
        <v>10205.310999999998</v>
      </c>
      <c r="K8" s="145">
        <v>12285.316999999988</v>
      </c>
      <c r="L8" s="243">
        <f>SUM(L6:L7)</f>
        <v>0.99999999999999989</v>
      </c>
      <c r="M8" s="244">
        <f>SUM(M6:M7)</f>
        <v>1</v>
      </c>
      <c r="N8" s="164">
        <f t="shared" si="2"/>
        <v>0.20381603265201725</v>
      </c>
      <c r="O8" s="1"/>
      <c r="P8" s="29">
        <f t="shared" si="0"/>
        <v>5.4977010559250727</v>
      </c>
      <c r="Q8" s="146">
        <f t="shared" si="0"/>
        <v>5.8235511890450686</v>
      </c>
      <c r="R8" s="164">
        <f t="shared" si="3"/>
        <v>5.9270253112219576E-2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47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13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L5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165</v>
      </c>
      <c r="B7" s="39">
        <v>1236.8400000000001</v>
      </c>
      <c r="C7" s="147">
        <v>3141.3199999999997</v>
      </c>
      <c r="D7" s="247">
        <f>B7/$B$33</f>
        <v>6.662978300230514E-2</v>
      </c>
      <c r="E7" s="246">
        <f>C7/$C$33</f>
        <v>0.14890651841683122</v>
      </c>
      <c r="F7" s="52">
        <f>(C7-B7)/B7</f>
        <v>1.5397949613531252</v>
      </c>
      <c r="H7" s="39">
        <v>644.44999999999982</v>
      </c>
      <c r="I7" s="147">
        <v>1637.1749999999993</v>
      </c>
      <c r="J7" s="247">
        <f>H7/$H$33</f>
        <v>6.3148491995981298E-2</v>
      </c>
      <c r="K7" s="246">
        <f>I7/$I$33</f>
        <v>0.13326273957766002</v>
      </c>
      <c r="L7" s="52">
        <f>(I7-H7)/H7</f>
        <v>1.5404220653270226</v>
      </c>
      <c r="N7" s="27">
        <f t="shared" ref="N7:N33" si="0">(H7/B7)*10</f>
        <v>5.2104556773713639</v>
      </c>
      <c r="O7" s="151">
        <f t="shared" ref="O7:O33" si="1">(I7/C7)*10</f>
        <v>5.211742197547526</v>
      </c>
      <c r="P7" s="61">
        <f>(O7-N7)/N7</f>
        <v>2.4691125994014449E-4</v>
      </c>
    </row>
    <row r="8" spans="1:16" ht="20.100000000000001" customHeight="1" x14ac:dyDescent="0.25">
      <c r="A8" s="8" t="s">
        <v>162</v>
      </c>
      <c r="B8" s="19">
        <v>1145.1399999999999</v>
      </c>
      <c r="C8" s="140">
        <v>1365.3900000000006</v>
      </c>
      <c r="D8" s="247">
        <f t="shared" ref="D8:D32" si="2">B8/$B$33</f>
        <v>6.1689814128957417E-2</v>
      </c>
      <c r="E8" s="215">
        <f t="shared" ref="E8:E32" si="3">C8/$C$33</f>
        <v>6.4722941687302568E-2</v>
      </c>
      <c r="F8" s="52">
        <f t="shared" ref="F8:F33" si="4">(C8-B8)/B8</f>
        <v>0.19233456171297894</v>
      </c>
      <c r="H8" s="19">
        <v>1220.3409999999999</v>
      </c>
      <c r="I8" s="140">
        <v>1440.1279999999999</v>
      </c>
      <c r="J8" s="247">
        <f t="shared" ref="J8:J32" si="5">H8/$H$33</f>
        <v>0.11957901135986938</v>
      </c>
      <c r="K8" s="215">
        <f t="shared" ref="K8:K32" si="6">I8/$I$33</f>
        <v>0.11722351161146272</v>
      </c>
      <c r="L8" s="52">
        <f t="shared" ref="L8:L31" si="7">(I8-H8)/H8</f>
        <v>0.1801029384409768</v>
      </c>
      <c r="N8" s="27">
        <f t="shared" si="0"/>
        <v>10.656696997747002</v>
      </c>
      <c r="O8" s="152">
        <f t="shared" si="1"/>
        <v>10.547374742747488</v>
      </c>
      <c r="P8" s="52">
        <f t="shared" ref="P8:P64" si="8">(O8-N8)/N8</f>
        <v>-1.0258549625894979E-2</v>
      </c>
    </row>
    <row r="9" spans="1:16" ht="20.100000000000001" customHeight="1" x14ac:dyDescent="0.25">
      <c r="A9" s="8" t="s">
        <v>160</v>
      </c>
      <c r="B9" s="19">
        <v>1558.58</v>
      </c>
      <c r="C9" s="140">
        <v>2447.5399999999995</v>
      </c>
      <c r="D9" s="247">
        <f t="shared" si="2"/>
        <v>8.3962232133285408E-2</v>
      </c>
      <c r="E9" s="215">
        <f t="shared" si="3"/>
        <v>0.11601959051797686</v>
      </c>
      <c r="F9" s="52">
        <f t="shared" si="4"/>
        <v>0.57036533254629185</v>
      </c>
      <c r="H9" s="19">
        <v>861.13999999999987</v>
      </c>
      <c r="I9" s="140">
        <v>1395.5209999999995</v>
      </c>
      <c r="J9" s="247">
        <f t="shared" si="5"/>
        <v>8.4381553879151736E-2</v>
      </c>
      <c r="K9" s="215">
        <f t="shared" si="6"/>
        <v>0.11359259187206971</v>
      </c>
      <c r="L9" s="52">
        <f t="shared" si="7"/>
        <v>0.62055066539703152</v>
      </c>
      <c r="N9" s="27">
        <f t="shared" ref="N9:N15" si="9">(H9/B9)*10</f>
        <v>5.5251575151740688</v>
      </c>
      <c r="O9" s="152">
        <f t="shared" ref="O9:O15" si="10">(I9/C9)*10</f>
        <v>5.7017290830793357</v>
      </c>
      <c r="P9" s="52">
        <f t="shared" ref="P9:P15" si="11">(O9-N9)/N9</f>
        <v>3.1957743724108832E-2</v>
      </c>
    </row>
    <row r="10" spans="1:16" ht="20.100000000000001" customHeight="1" x14ac:dyDescent="0.25">
      <c r="A10" s="8" t="s">
        <v>166</v>
      </c>
      <c r="B10" s="19">
        <v>899.74000000000024</v>
      </c>
      <c r="C10" s="140">
        <v>828.12999999999988</v>
      </c>
      <c r="D10" s="247">
        <f t="shared" si="2"/>
        <v>4.84698756172941E-2</v>
      </c>
      <c r="E10" s="215">
        <f t="shared" si="3"/>
        <v>3.9255457927409636E-2</v>
      </c>
      <c r="F10" s="52">
        <f t="shared" si="4"/>
        <v>-7.9589659234890447E-2</v>
      </c>
      <c r="H10" s="19">
        <v>1395.5590000000004</v>
      </c>
      <c r="I10" s="140">
        <v>1224.8050000000001</v>
      </c>
      <c r="J10" s="247">
        <f t="shared" si="5"/>
        <v>0.13674830683748887</v>
      </c>
      <c r="K10" s="215">
        <f t="shared" si="6"/>
        <v>9.9696654144129968E-2</v>
      </c>
      <c r="L10" s="52">
        <f t="shared" si="7"/>
        <v>-0.12235527125689441</v>
      </c>
      <c r="N10" s="27">
        <f t="shared" si="9"/>
        <v>15.510691977682443</v>
      </c>
      <c r="O10" s="152">
        <f t="shared" si="10"/>
        <v>14.790008815041119</v>
      </c>
      <c r="P10" s="52">
        <f t="shared" si="11"/>
        <v>-4.6463637062632575E-2</v>
      </c>
    </row>
    <row r="11" spans="1:16" ht="20.100000000000001" customHeight="1" x14ac:dyDescent="0.25">
      <c r="A11" s="8" t="s">
        <v>172</v>
      </c>
      <c r="B11" s="19">
        <v>2005.3999999999996</v>
      </c>
      <c r="C11" s="140">
        <v>893.00999999999976</v>
      </c>
      <c r="D11" s="247">
        <f t="shared" si="2"/>
        <v>0.10803286345268805</v>
      </c>
      <c r="E11" s="215">
        <f t="shared" si="3"/>
        <v>4.2330934133235215E-2</v>
      </c>
      <c r="F11" s="52">
        <f t="shared" si="4"/>
        <v>-0.55469731724344273</v>
      </c>
      <c r="H11" s="19">
        <v>1287.5290000000002</v>
      </c>
      <c r="I11" s="140">
        <v>544.70900000000006</v>
      </c>
      <c r="J11" s="247">
        <f t="shared" si="5"/>
        <v>0.12616264217719581</v>
      </c>
      <c r="K11" s="215">
        <f t="shared" si="6"/>
        <v>4.433821284383628E-2</v>
      </c>
      <c r="L11" s="52">
        <f t="shared" si="7"/>
        <v>-0.57693457778426738</v>
      </c>
      <c r="N11" s="27">
        <f t="shared" si="9"/>
        <v>6.420310162561087</v>
      </c>
      <c r="O11" s="152">
        <f t="shared" si="10"/>
        <v>6.0996965319537324</v>
      </c>
      <c r="P11" s="52">
        <f t="shared" si="11"/>
        <v>-4.993740527941419E-2</v>
      </c>
    </row>
    <row r="12" spans="1:16" ht="20.100000000000001" customHeight="1" x14ac:dyDescent="0.25">
      <c r="A12" s="8" t="s">
        <v>159</v>
      </c>
      <c r="B12" s="19">
        <v>1555.3200000000004</v>
      </c>
      <c r="C12" s="140">
        <v>1294.7200000000003</v>
      </c>
      <c r="D12" s="247">
        <f t="shared" si="2"/>
        <v>8.3786612738224214E-2</v>
      </c>
      <c r="E12" s="215">
        <f t="shared" si="3"/>
        <v>6.1373004827473737E-2</v>
      </c>
      <c r="F12" s="52">
        <f t="shared" si="4"/>
        <v>-0.16755394388293088</v>
      </c>
      <c r="H12" s="19">
        <v>661.11999999999989</v>
      </c>
      <c r="I12" s="140">
        <v>470.209</v>
      </c>
      <c r="J12" s="247">
        <f t="shared" si="5"/>
        <v>6.4781955199601449E-2</v>
      </c>
      <c r="K12" s="215">
        <f t="shared" si="6"/>
        <v>3.8274063257789773E-2</v>
      </c>
      <c r="L12" s="52">
        <f t="shared" si="7"/>
        <v>-0.28876905856727964</v>
      </c>
      <c r="N12" s="27">
        <f t="shared" si="9"/>
        <v>4.2507008204099463</v>
      </c>
      <c r="O12" s="152">
        <f t="shared" si="10"/>
        <v>3.6317427706376657</v>
      </c>
      <c r="P12" s="52">
        <f t="shared" si="11"/>
        <v>-0.14561317672613502</v>
      </c>
    </row>
    <row r="13" spans="1:16" ht="20.100000000000001" customHeight="1" x14ac:dyDescent="0.25">
      <c r="A13" s="8" t="s">
        <v>179</v>
      </c>
      <c r="B13" s="19">
        <v>328.88</v>
      </c>
      <c r="C13" s="140">
        <v>706.8599999999999</v>
      </c>
      <c r="D13" s="247">
        <f t="shared" si="2"/>
        <v>1.7717087928752394E-2</v>
      </c>
      <c r="E13" s="215">
        <f t="shared" si="3"/>
        <v>3.3506953003234731E-2</v>
      </c>
      <c r="F13" s="52">
        <f t="shared" si="4"/>
        <v>1.149294575529068</v>
      </c>
      <c r="H13" s="19">
        <v>199.44799999999998</v>
      </c>
      <c r="I13" s="140">
        <v>435.87299999999993</v>
      </c>
      <c r="J13" s="247">
        <f t="shared" si="5"/>
        <v>1.9543549432251499E-2</v>
      </c>
      <c r="K13" s="215">
        <f t="shared" si="6"/>
        <v>3.5479182181461011E-2</v>
      </c>
      <c r="L13" s="52">
        <f t="shared" si="7"/>
        <v>1.1853966948778627</v>
      </c>
      <c r="N13" s="27">
        <f t="shared" si="9"/>
        <v>6.0644612016540975</v>
      </c>
      <c r="O13" s="152">
        <f t="shared" si="10"/>
        <v>6.1663271369153714</v>
      </c>
      <c r="P13" s="52">
        <f t="shared" si="11"/>
        <v>1.6797194651602298E-2</v>
      </c>
    </row>
    <row r="14" spans="1:16" ht="20.100000000000001" customHeight="1" x14ac:dyDescent="0.25">
      <c r="A14" s="8" t="s">
        <v>174</v>
      </c>
      <c r="B14" s="19">
        <v>44.920000000000023</v>
      </c>
      <c r="C14" s="140">
        <v>105.5</v>
      </c>
      <c r="D14" s="247">
        <f t="shared" si="2"/>
        <v>2.4198844251993369E-3</v>
      </c>
      <c r="E14" s="215">
        <f t="shared" si="3"/>
        <v>5.0009670116306828E-3</v>
      </c>
      <c r="F14" s="52">
        <f t="shared" si="4"/>
        <v>1.3486197684772918</v>
      </c>
      <c r="H14" s="19">
        <v>199.78599999999994</v>
      </c>
      <c r="I14" s="140">
        <v>435.74499999999989</v>
      </c>
      <c r="J14" s="247">
        <f t="shared" si="5"/>
        <v>1.9576669442018961E-2</v>
      </c>
      <c r="K14" s="215">
        <f t="shared" si="6"/>
        <v>3.5468763239890351E-2</v>
      </c>
      <c r="L14" s="52">
        <f t="shared" si="7"/>
        <v>1.1810587328441433</v>
      </c>
      <c r="N14" s="27">
        <f t="shared" si="9"/>
        <v>44.475957257346359</v>
      </c>
      <c r="O14" s="152">
        <f t="shared" si="10"/>
        <v>41.302843601895717</v>
      </c>
      <c r="P14" s="52">
        <f t="shared" si="11"/>
        <v>-7.1344471285697167E-2</v>
      </c>
    </row>
    <row r="15" spans="1:16" ht="20.100000000000001" customHeight="1" x14ac:dyDescent="0.25">
      <c r="A15" s="8" t="s">
        <v>168</v>
      </c>
      <c r="B15" s="19">
        <v>654.7800000000002</v>
      </c>
      <c r="C15" s="140">
        <v>636.15000000000032</v>
      </c>
      <c r="D15" s="247">
        <f t="shared" si="2"/>
        <v>3.5273640336866016E-2</v>
      </c>
      <c r="E15" s="215">
        <f t="shared" si="3"/>
        <v>3.0155120042169293E-2</v>
      </c>
      <c r="F15" s="52">
        <f t="shared" si="4"/>
        <v>-2.8452304590854755E-2</v>
      </c>
      <c r="H15" s="19">
        <v>394.2170000000001</v>
      </c>
      <c r="I15" s="140">
        <v>355.84900000000005</v>
      </c>
      <c r="J15" s="247">
        <f t="shared" si="5"/>
        <v>3.8628612102071178E-2</v>
      </c>
      <c r="K15" s="215">
        <f t="shared" si="6"/>
        <v>2.8965390148255849E-2</v>
      </c>
      <c r="L15" s="52">
        <f t="shared" si="7"/>
        <v>-9.7327106644310227E-2</v>
      </c>
      <c r="N15" s="27">
        <f t="shared" si="9"/>
        <v>6.0206023397171569</v>
      </c>
      <c r="O15" s="152">
        <f t="shared" si="10"/>
        <v>5.5937907726165195</v>
      </c>
      <c r="P15" s="52">
        <f t="shared" si="11"/>
        <v>-7.0891838227716039E-2</v>
      </c>
    </row>
    <row r="16" spans="1:16" ht="20.100000000000001" customHeight="1" x14ac:dyDescent="0.25">
      <c r="A16" s="8" t="s">
        <v>163</v>
      </c>
      <c r="B16" s="19">
        <v>591.16</v>
      </c>
      <c r="C16" s="140">
        <v>769.34</v>
      </c>
      <c r="D16" s="247">
        <f t="shared" si="2"/>
        <v>3.1846368584168283E-2</v>
      </c>
      <c r="E16" s="215">
        <f t="shared" si="3"/>
        <v>3.6468663134862085E-2</v>
      </c>
      <c r="F16" s="52">
        <f t="shared" si="4"/>
        <v>0.30140740239529074</v>
      </c>
      <c r="H16" s="19">
        <v>261.09100000000001</v>
      </c>
      <c r="I16" s="140">
        <v>350.59199999999993</v>
      </c>
      <c r="J16" s="247">
        <f t="shared" si="5"/>
        <v>2.5583835710641253E-2</v>
      </c>
      <c r="K16" s="215">
        <f t="shared" si="6"/>
        <v>2.8537480962029713E-2</v>
      </c>
      <c r="L16" s="52">
        <f t="shared" si="7"/>
        <v>0.34279618983419541</v>
      </c>
      <c r="N16" s="27">
        <f t="shared" ref="N16:N19" si="12">(H16/B16)*10</f>
        <v>4.4165877258271875</v>
      </c>
      <c r="O16" s="152">
        <f t="shared" ref="O16:O19" si="13">(I16/C16)*10</f>
        <v>4.5570488990563334</v>
      </c>
      <c r="P16" s="52">
        <f t="shared" ref="P16:P19" si="14">(O16-N16)/N16</f>
        <v>3.1803098217151056E-2</v>
      </c>
    </row>
    <row r="17" spans="1:16" ht="20.100000000000001" customHeight="1" x14ac:dyDescent="0.25">
      <c r="A17" s="8" t="s">
        <v>161</v>
      </c>
      <c r="B17" s="19">
        <v>541.4899999999999</v>
      </c>
      <c r="C17" s="140">
        <v>478.23999999999995</v>
      </c>
      <c r="D17" s="247">
        <f t="shared" si="2"/>
        <v>2.9170597003588337E-2</v>
      </c>
      <c r="E17" s="215">
        <f t="shared" si="3"/>
        <v>2.2669786385234668E-2</v>
      </c>
      <c r="F17" s="52">
        <f t="shared" si="4"/>
        <v>-0.11680732792849352</v>
      </c>
      <c r="H17" s="19">
        <v>254.12300000000005</v>
      </c>
      <c r="I17" s="140">
        <v>330.82400000000001</v>
      </c>
      <c r="J17" s="247">
        <f t="shared" si="5"/>
        <v>2.4901053970819709E-2</v>
      </c>
      <c r="K17" s="215">
        <f t="shared" si="6"/>
        <v>2.6928405673211371E-2</v>
      </c>
      <c r="L17" s="52">
        <f t="shared" si="7"/>
        <v>0.30182628097417374</v>
      </c>
      <c r="N17" s="27">
        <f t="shared" si="12"/>
        <v>4.6930321889600934</v>
      </c>
      <c r="O17" s="152">
        <f t="shared" si="13"/>
        <v>6.9175309468049528</v>
      </c>
      <c r="P17" s="52">
        <f t="shared" si="14"/>
        <v>0.47400031968196993</v>
      </c>
    </row>
    <row r="18" spans="1:16" ht="20.100000000000001" customHeight="1" x14ac:dyDescent="0.25">
      <c r="A18" s="8" t="s">
        <v>170</v>
      </c>
      <c r="B18" s="19">
        <v>637.46</v>
      </c>
      <c r="C18" s="140">
        <v>485.45</v>
      </c>
      <c r="D18" s="247">
        <f t="shared" si="2"/>
        <v>3.4340594961878197E-2</v>
      </c>
      <c r="E18" s="215">
        <f t="shared" si="3"/>
        <v>2.3011558633138529E-2</v>
      </c>
      <c r="F18" s="52">
        <f t="shared" si="4"/>
        <v>-0.23846202114642492</v>
      </c>
      <c r="H18" s="19">
        <v>163.49099999999996</v>
      </c>
      <c r="I18" s="140">
        <v>327.05099999999999</v>
      </c>
      <c r="J18" s="247">
        <f t="shared" si="5"/>
        <v>1.6020187919799794E-2</v>
      </c>
      <c r="K18" s="215">
        <f t="shared" si="6"/>
        <v>2.6621291090820048E-2</v>
      </c>
      <c r="L18" s="52">
        <f t="shared" si="7"/>
        <v>1.0004220415802709</v>
      </c>
      <c r="N18" s="27">
        <f t="shared" si="12"/>
        <v>2.5647256298434402</v>
      </c>
      <c r="O18" s="152">
        <f t="shared" si="13"/>
        <v>6.737068699145123</v>
      </c>
      <c r="P18" s="52">
        <f t="shared" si="14"/>
        <v>1.6268184872299096</v>
      </c>
    </row>
    <row r="19" spans="1:16" ht="20.100000000000001" customHeight="1" x14ac:dyDescent="0.25">
      <c r="A19" s="8" t="s">
        <v>164</v>
      </c>
      <c r="B19" s="19">
        <v>405.02</v>
      </c>
      <c r="C19" s="140">
        <v>504.46000000000009</v>
      </c>
      <c r="D19" s="247">
        <f t="shared" si="2"/>
        <v>2.1818824352053314E-2</v>
      </c>
      <c r="E19" s="215">
        <f t="shared" si="3"/>
        <v>2.3912680745850377E-2</v>
      </c>
      <c r="F19" s="52">
        <f t="shared" si="4"/>
        <v>0.24551873981531805</v>
      </c>
      <c r="H19" s="19">
        <v>201.90299999999999</v>
      </c>
      <c r="I19" s="140">
        <v>263.92699999999996</v>
      </c>
      <c r="J19" s="247">
        <f t="shared" si="5"/>
        <v>1.9784110449941213E-2</v>
      </c>
      <c r="K19" s="215">
        <f t="shared" si="6"/>
        <v>2.1483124936865692E-2</v>
      </c>
      <c r="L19" s="52">
        <f t="shared" si="7"/>
        <v>0.30719702035135671</v>
      </c>
      <c r="N19" s="27">
        <f t="shared" si="12"/>
        <v>4.9850130857735415</v>
      </c>
      <c r="O19" s="152">
        <f t="shared" si="13"/>
        <v>5.2318717043967791</v>
      </c>
      <c r="P19" s="52">
        <f t="shared" si="14"/>
        <v>4.9520154586501282E-2</v>
      </c>
    </row>
    <row r="20" spans="1:16" ht="20.100000000000001" customHeight="1" x14ac:dyDescent="0.25">
      <c r="A20" s="8" t="s">
        <v>198</v>
      </c>
      <c r="B20" s="19">
        <v>15.89</v>
      </c>
      <c r="C20" s="140">
        <v>69.16</v>
      </c>
      <c r="D20" s="247">
        <f t="shared" si="2"/>
        <v>8.5600987347322899E-4</v>
      </c>
      <c r="E20" s="215">
        <f t="shared" si="3"/>
        <v>3.2783590381457632E-3</v>
      </c>
      <c r="F20" s="52">
        <f t="shared" si="4"/>
        <v>3.3524229074889864</v>
      </c>
      <c r="H20" s="19">
        <v>6.8089999999999993</v>
      </c>
      <c r="I20" s="140">
        <v>225.38599999999997</v>
      </c>
      <c r="J20" s="247">
        <f t="shared" si="5"/>
        <v>6.6720161688360103E-4</v>
      </c>
      <c r="K20" s="215">
        <f t="shared" si="6"/>
        <v>1.8345965350344644E-2</v>
      </c>
      <c r="L20" s="52">
        <f t="shared" si="7"/>
        <v>32.101189601997355</v>
      </c>
      <c r="N20" s="27">
        <f t="shared" ref="N20:N31" si="15">(H20/B20)*10</f>
        <v>4.2850849590937692</v>
      </c>
      <c r="O20" s="152">
        <f t="shared" ref="O20:O31" si="16">(I20/C20)*10</f>
        <v>32.589068825910928</v>
      </c>
      <c r="P20" s="52">
        <f t="shared" ref="P20:P31" si="17">(O20-N20)/N20</f>
        <v>6.6052328336572872</v>
      </c>
    </row>
    <row r="21" spans="1:16" ht="20.100000000000001" customHeight="1" x14ac:dyDescent="0.25">
      <c r="A21" s="8" t="s">
        <v>178</v>
      </c>
      <c r="B21" s="19">
        <v>242.10999999999996</v>
      </c>
      <c r="C21" s="140">
        <v>541.95999999999992</v>
      </c>
      <c r="D21" s="247">
        <f t="shared" si="2"/>
        <v>1.3042702987199712E-2</v>
      </c>
      <c r="E21" s="215">
        <f t="shared" si="3"/>
        <v>2.5690275655197766E-2</v>
      </c>
      <c r="F21" s="52">
        <f t="shared" si="4"/>
        <v>1.2384866383049029</v>
      </c>
      <c r="H21" s="19">
        <v>96.037999999999982</v>
      </c>
      <c r="I21" s="140">
        <v>213.10200000000003</v>
      </c>
      <c r="J21" s="247">
        <f t="shared" si="5"/>
        <v>9.410590230910159E-3</v>
      </c>
      <c r="K21" s="215">
        <f t="shared" si="6"/>
        <v>1.7346072551485653E-2</v>
      </c>
      <c r="L21" s="52">
        <f t="shared" si="7"/>
        <v>1.2189341718902942</v>
      </c>
      <c r="N21" s="27">
        <f t="shared" si="15"/>
        <v>3.9667093469910371</v>
      </c>
      <c r="O21" s="152">
        <f t="shared" si="16"/>
        <v>3.9320614067458863</v>
      </c>
      <c r="P21" s="52">
        <f t="shared" si="17"/>
        <v>-8.7346808687742781E-3</v>
      </c>
    </row>
    <row r="22" spans="1:16" ht="20.100000000000001" customHeight="1" x14ac:dyDescent="0.25">
      <c r="A22" s="8" t="s">
        <v>173</v>
      </c>
      <c r="B22" s="19">
        <v>164.57</v>
      </c>
      <c r="C22" s="140">
        <v>297.74</v>
      </c>
      <c r="D22" s="247">
        <f t="shared" si="2"/>
        <v>8.865547191786614E-3</v>
      </c>
      <c r="E22" s="215">
        <f t="shared" si="3"/>
        <v>1.4113629554909191E-2</v>
      </c>
      <c r="F22" s="52">
        <f t="shared" si="4"/>
        <v>0.80919973263656819</v>
      </c>
      <c r="H22" s="19">
        <v>133.08100000000002</v>
      </c>
      <c r="I22" s="140">
        <v>205.40400000000002</v>
      </c>
      <c r="J22" s="247">
        <f t="shared" si="5"/>
        <v>1.3040366922673892E-2</v>
      </c>
      <c r="K22" s="215">
        <f t="shared" si="6"/>
        <v>1.6719470893587857E-2</v>
      </c>
      <c r="L22" s="52">
        <f t="shared" si="7"/>
        <v>0.54345098098150746</v>
      </c>
      <c r="N22" s="27">
        <f t="shared" ref="N22:N24" si="18">(H22/B22)*10</f>
        <v>8.0865892933098387</v>
      </c>
      <c r="O22" s="152">
        <f t="shared" ref="O22:O24" si="19">(I22/C22)*10</f>
        <v>6.8987707395714395</v>
      </c>
      <c r="P22" s="52">
        <f t="shared" ref="P22:P24" si="20">(O22-N22)/N22</f>
        <v>-0.14688745905781317</v>
      </c>
    </row>
    <row r="23" spans="1:16" ht="20.100000000000001" customHeight="1" x14ac:dyDescent="0.25">
      <c r="A23" s="8" t="s">
        <v>207</v>
      </c>
      <c r="B23" s="19">
        <v>330.93</v>
      </c>
      <c r="C23" s="140">
        <v>763.41000000000008</v>
      </c>
      <c r="D23" s="247">
        <f t="shared" si="2"/>
        <v>1.7827523437916656E-2</v>
      </c>
      <c r="E23" s="215">
        <f t="shared" si="3"/>
        <v>3.6187566126530617E-2</v>
      </c>
      <c r="F23" s="52">
        <f t="shared" si="4"/>
        <v>1.3068624784697673</v>
      </c>
      <c r="H23" s="19">
        <v>72.887</v>
      </c>
      <c r="I23" s="140">
        <v>179.75900000000001</v>
      </c>
      <c r="J23" s="247">
        <f t="shared" si="5"/>
        <v>7.1420655382280858E-3</v>
      </c>
      <c r="K23" s="215">
        <f t="shared" si="6"/>
        <v>1.4632019670310506E-2</v>
      </c>
      <c r="L23" s="52">
        <f t="shared" si="7"/>
        <v>1.4662697051600424</v>
      </c>
      <c r="N23" s="27">
        <f t="shared" si="18"/>
        <v>2.2024899525579427</v>
      </c>
      <c r="O23" s="152">
        <f t="shared" si="19"/>
        <v>2.3546849006431665</v>
      </c>
      <c r="P23" s="52">
        <f t="shared" si="20"/>
        <v>6.9101313224365288E-2</v>
      </c>
    </row>
    <row r="24" spans="1:16" ht="20.100000000000001" customHeight="1" x14ac:dyDescent="0.25">
      <c r="A24" s="8" t="s">
        <v>189</v>
      </c>
      <c r="B24" s="19">
        <v>115.99000000000001</v>
      </c>
      <c r="C24" s="140">
        <v>411.50999999999993</v>
      </c>
      <c r="D24" s="247">
        <f t="shared" si="2"/>
        <v>6.2484949794940113E-3</v>
      </c>
      <c r="E24" s="215">
        <f t="shared" si="3"/>
        <v>1.9506615497214615E-2</v>
      </c>
      <c r="F24" s="52">
        <f t="shared" si="4"/>
        <v>2.5478058453314931</v>
      </c>
      <c r="H24" s="19">
        <v>49.93</v>
      </c>
      <c r="I24" s="140">
        <v>173.79500000000002</v>
      </c>
      <c r="J24" s="247">
        <f t="shared" si="5"/>
        <v>4.8925505552941994E-3</v>
      </c>
      <c r="K24" s="215">
        <f t="shared" si="6"/>
        <v>1.4146562111502703E-2</v>
      </c>
      <c r="L24" s="52">
        <f t="shared" si="7"/>
        <v>2.4807730823152414</v>
      </c>
      <c r="N24" s="27">
        <f t="shared" si="18"/>
        <v>4.3046814380550043</v>
      </c>
      <c r="O24" s="152">
        <f t="shared" si="19"/>
        <v>4.2233481567884148</v>
      </c>
      <c r="P24" s="52">
        <f t="shared" si="20"/>
        <v>-1.8894146393173866E-2</v>
      </c>
    </row>
    <row r="25" spans="1:16" ht="20.100000000000001" customHeight="1" x14ac:dyDescent="0.25">
      <c r="A25" s="8" t="s">
        <v>167</v>
      </c>
      <c r="B25" s="19">
        <v>271.62</v>
      </c>
      <c r="C25" s="140">
        <v>369.81</v>
      </c>
      <c r="D25" s="247">
        <f t="shared" si="2"/>
        <v>1.4632435609364282E-2</v>
      </c>
      <c r="E25" s="215">
        <f t="shared" si="3"/>
        <v>1.7529929958020312E-2</v>
      </c>
      <c r="F25" s="52">
        <f t="shared" si="4"/>
        <v>0.36149768058316767</v>
      </c>
      <c r="H25" s="19">
        <v>125.57399999999998</v>
      </c>
      <c r="I25" s="140">
        <v>167.41799999999998</v>
      </c>
      <c r="J25" s="247">
        <f t="shared" si="5"/>
        <v>1.2304769545974639E-2</v>
      </c>
      <c r="K25" s="215">
        <f t="shared" si="6"/>
        <v>1.3627487186533324E-2</v>
      </c>
      <c r="L25" s="52">
        <f t="shared" si="7"/>
        <v>0.33322184528644466</v>
      </c>
      <c r="N25" s="27">
        <f t="shared" ref="N25:N29" si="21">(H25/B25)*10</f>
        <v>4.6231499889551575</v>
      </c>
      <c r="O25" s="152">
        <f t="shared" ref="O25:O29" si="22">(I25/C25)*10</f>
        <v>4.5271355560963737</v>
      </c>
      <c r="P25" s="52">
        <f t="shared" ref="P25:P29" si="23">(O25-N25)/N25</f>
        <v>-2.0768184698347465E-2</v>
      </c>
    </row>
    <row r="26" spans="1:16" ht="20.100000000000001" customHeight="1" x14ac:dyDescent="0.25">
      <c r="A26" s="8" t="s">
        <v>193</v>
      </c>
      <c r="B26" s="19">
        <v>295.74999999999994</v>
      </c>
      <c r="C26" s="140">
        <v>396.51999999999992</v>
      </c>
      <c r="D26" s="247">
        <f t="shared" si="2"/>
        <v>1.5932342358697761E-2</v>
      </c>
      <c r="E26" s="215">
        <f t="shared" si="3"/>
        <v>1.8796051558784815E-2</v>
      </c>
      <c r="F26" s="52">
        <f t="shared" si="4"/>
        <v>0.34072696534234997</v>
      </c>
      <c r="H26" s="19">
        <v>115.16299999999998</v>
      </c>
      <c r="I26" s="140">
        <v>159.14499999999995</v>
      </c>
      <c r="J26" s="247">
        <f t="shared" si="5"/>
        <v>1.1284614452220024E-2</v>
      </c>
      <c r="K26" s="215">
        <f t="shared" si="6"/>
        <v>1.2954081689548588E-2</v>
      </c>
      <c r="L26" s="52">
        <f t="shared" ref="L26:L30" si="24">(I26-H26)/H26</f>
        <v>0.38191085678559933</v>
      </c>
      <c r="N26" s="27">
        <f t="shared" si="21"/>
        <v>3.8939306846999155</v>
      </c>
      <c r="O26" s="152">
        <f t="shared" si="22"/>
        <v>4.0135428225562384</v>
      </c>
      <c r="P26" s="52">
        <f t="shared" si="23"/>
        <v>3.0717582705389303E-2</v>
      </c>
    </row>
    <row r="27" spans="1:16" ht="20.100000000000001" customHeight="1" x14ac:dyDescent="0.25">
      <c r="A27" s="8" t="s">
        <v>182</v>
      </c>
      <c r="B27" s="19">
        <v>187.65000000000003</v>
      </c>
      <c r="C27" s="140">
        <v>529.04999999999984</v>
      </c>
      <c r="D27" s="247">
        <f t="shared" si="2"/>
        <v>1.0108889412035962E-2</v>
      </c>
      <c r="E27" s="215">
        <f t="shared" si="3"/>
        <v>2.5078308981073098E-2</v>
      </c>
      <c r="F27" s="52">
        <f t="shared" si="4"/>
        <v>1.8193445243804942</v>
      </c>
      <c r="H27" s="19">
        <v>63.784999999999989</v>
      </c>
      <c r="I27" s="140">
        <v>148.59100000000001</v>
      </c>
      <c r="J27" s="247">
        <f t="shared" si="5"/>
        <v>6.2501769911764565E-3</v>
      </c>
      <c r="K27" s="215">
        <f t="shared" si="6"/>
        <v>1.2095007397855509E-2</v>
      </c>
      <c r="L27" s="52">
        <f t="shared" si="24"/>
        <v>1.3295602414360748</v>
      </c>
      <c r="N27" s="27">
        <f t="shared" si="21"/>
        <v>3.3991473487876354</v>
      </c>
      <c r="O27" s="152">
        <f t="shared" si="22"/>
        <v>2.8086381249409333</v>
      </c>
      <c r="P27" s="52">
        <f t="shared" si="23"/>
        <v>-0.17372274963523349</v>
      </c>
    </row>
    <row r="28" spans="1:16" ht="20.100000000000001" customHeight="1" x14ac:dyDescent="0.25">
      <c r="A28" s="8" t="s">
        <v>177</v>
      </c>
      <c r="B28" s="19">
        <v>294.61</v>
      </c>
      <c r="C28" s="140">
        <v>271.33999999999997</v>
      </c>
      <c r="D28" s="247">
        <f t="shared" si="2"/>
        <v>1.5870929441406417E-2</v>
      </c>
      <c r="E28" s="215">
        <f t="shared" si="3"/>
        <v>1.286220273872862E-2</v>
      </c>
      <c r="F28" s="52">
        <f t="shared" si="4"/>
        <v>-7.8985777807949617E-2</v>
      </c>
      <c r="H28" s="19">
        <v>122.28899999999997</v>
      </c>
      <c r="I28" s="140">
        <v>114.76799999999999</v>
      </c>
      <c r="J28" s="247">
        <f t="shared" si="5"/>
        <v>1.1982878326784943E-2</v>
      </c>
      <c r="K28" s="215">
        <f t="shared" si="6"/>
        <v>9.3418834857903962E-3</v>
      </c>
      <c r="L28" s="52">
        <f t="shared" si="24"/>
        <v>-6.1501852169859823E-2</v>
      </c>
      <c r="N28" s="27">
        <f t="shared" ref="N28" si="25">(H28/B28)*10</f>
        <v>4.150877431180203</v>
      </c>
      <c r="O28" s="152">
        <f t="shared" ref="O28" si="26">(I28/C28)*10</f>
        <v>4.2296749465615093</v>
      </c>
      <c r="P28" s="52">
        <f t="shared" ref="P28" si="27">(O28-N28)/N28</f>
        <v>1.8983339471650481E-2</v>
      </c>
    </row>
    <row r="29" spans="1:16" ht="20.100000000000001" customHeight="1" x14ac:dyDescent="0.25">
      <c r="A29" s="8" t="s">
        <v>196</v>
      </c>
      <c r="B29" s="19">
        <v>309.91999999999996</v>
      </c>
      <c r="C29" s="140">
        <v>341.08000000000015</v>
      </c>
      <c r="D29" s="247">
        <f t="shared" si="2"/>
        <v>1.6695694146433172E-2</v>
      </c>
      <c r="E29" s="215">
        <f t="shared" si="3"/>
        <v>1.6168055244805631E-2</v>
      </c>
      <c r="F29" s="52">
        <f t="shared" si="4"/>
        <v>0.10054207537429079</v>
      </c>
      <c r="H29" s="19">
        <v>89.686999999999983</v>
      </c>
      <c r="I29" s="140">
        <v>104.85200000000003</v>
      </c>
      <c r="J29" s="247">
        <f t="shared" si="5"/>
        <v>8.7882672071434159E-3</v>
      </c>
      <c r="K29" s="215">
        <f t="shared" si="6"/>
        <v>8.5347411059885601E-3</v>
      </c>
      <c r="L29" s="52">
        <f t="shared" si="24"/>
        <v>0.16908805066509139</v>
      </c>
      <c r="N29" s="27">
        <f t="shared" si="21"/>
        <v>2.8938758389261743</v>
      </c>
      <c r="O29" s="152">
        <f t="shared" si="22"/>
        <v>3.0741175090887762</v>
      </c>
      <c r="P29" s="52">
        <f t="shared" si="23"/>
        <v>6.2283829782235553E-2</v>
      </c>
    </row>
    <row r="30" spans="1:16" ht="20.100000000000001" customHeight="1" x14ac:dyDescent="0.25">
      <c r="A30" s="8" t="s">
        <v>171</v>
      </c>
      <c r="B30" s="19">
        <v>214.17999999999998</v>
      </c>
      <c r="C30" s="140">
        <v>221.80000000000007</v>
      </c>
      <c r="D30" s="247">
        <f t="shared" si="2"/>
        <v>1.1538086513561746E-2</v>
      </c>
      <c r="E30" s="215">
        <f t="shared" si="3"/>
        <v>1.0513881357153421E-2</v>
      </c>
      <c r="F30" s="52">
        <f t="shared" si="4"/>
        <v>3.55775515921192E-2</v>
      </c>
      <c r="H30" s="19">
        <v>121.64900000000002</v>
      </c>
      <c r="I30" s="140">
        <v>95.09899999999999</v>
      </c>
      <c r="J30" s="247">
        <f t="shared" si="5"/>
        <v>1.192016588225484E-2</v>
      </c>
      <c r="K30" s="215">
        <f t="shared" si="6"/>
        <v>7.7408665970930997E-3</v>
      </c>
      <c r="L30" s="52">
        <f t="shared" si="24"/>
        <v>-0.21825086930431012</v>
      </c>
      <c r="N30" s="27">
        <f t="shared" ref="N30" si="28">(H30/B30)*10</f>
        <v>5.6797553459706807</v>
      </c>
      <c r="O30" s="152">
        <f t="shared" ref="O30" si="29">(I30/C30)*10</f>
        <v>4.2876014427412059</v>
      </c>
      <c r="P30" s="52">
        <f t="shared" ref="P30" si="30">(O30-N30)/N30</f>
        <v>-0.24510807568799481</v>
      </c>
    </row>
    <row r="31" spans="1:16" ht="20.100000000000001" customHeight="1" x14ac:dyDescent="0.25">
      <c r="A31" s="8" t="s">
        <v>197</v>
      </c>
      <c r="B31" s="19">
        <v>140.39000000000001</v>
      </c>
      <c r="C31" s="140">
        <v>129</v>
      </c>
      <c r="D31" s="247">
        <f t="shared" si="2"/>
        <v>7.5629468934491273E-3</v>
      </c>
      <c r="E31" s="215">
        <f t="shared" si="3"/>
        <v>6.1149264881550525E-3</v>
      </c>
      <c r="F31" s="52">
        <f t="shared" si="4"/>
        <v>-8.1131134696203533E-2</v>
      </c>
      <c r="H31" s="19">
        <v>59.847999999999992</v>
      </c>
      <c r="I31" s="140">
        <v>94.653999999999996</v>
      </c>
      <c r="J31" s="247">
        <f t="shared" si="5"/>
        <v>5.8643974691217149E-3</v>
      </c>
      <c r="K31" s="215">
        <f t="shared" si="6"/>
        <v>7.7046444955388626E-3</v>
      </c>
      <c r="L31" s="52">
        <f t="shared" si="7"/>
        <v>0.5815733190749901</v>
      </c>
      <c r="N31" s="27">
        <f t="shared" si="15"/>
        <v>4.2629816938528373</v>
      </c>
      <c r="O31" s="152">
        <f t="shared" si="16"/>
        <v>7.3375193798449612</v>
      </c>
      <c r="P31" s="52">
        <f t="shared" si="17"/>
        <v>0.72121766096851092</v>
      </c>
    </row>
    <row r="32" spans="1:16" ht="20.100000000000001" customHeight="1" thickBot="1" x14ac:dyDescent="0.3">
      <c r="A32" s="8" t="s">
        <v>17</v>
      </c>
      <c r="B32" s="19">
        <f>B33-SUM(B7:B31)</f>
        <v>4374.5300000000025</v>
      </c>
      <c r="C32" s="140">
        <f>C33-SUM(C7:C31)</f>
        <v>3097.4300000000076</v>
      </c>
      <c r="D32" s="247">
        <f t="shared" si="2"/>
        <v>0.23566021848992111</v>
      </c>
      <c r="E32" s="215">
        <f t="shared" si="3"/>
        <v>0.14682602133493142</v>
      </c>
      <c r="F32" s="52">
        <f t="shared" si="4"/>
        <v>-0.29193993411863539</v>
      </c>
      <c r="H32" s="19">
        <f>H33-SUM(H7:H31)</f>
        <v>1404.3729999999996</v>
      </c>
      <c r="I32" s="140">
        <f>I33-SUM(I7:I31)</f>
        <v>1190.9359999999961</v>
      </c>
      <c r="J32" s="247">
        <f t="shared" si="5"/>
        <v>0.13761197478450188</v>
      </c>
      <c r="K32" s="215">
        <f t="shared" si="6"/>
        <v>9.6939785924937572E-2</v>
      </c>
      <c r="L32" s="52">
        <f t="shared" ref="L32:L33" si="31">(I32-H32)/H32</f>
        <v>-0.1519802787436127</v>
      </c>
      <c r="N32" s="27">
        <f t="shared" si="0"/>
        <v>3.2103403108448192</v>
      </c>
      <c r="O32" s="152">
        <f t="shared" si="1"/>
        <v>3.8449165921424959</v>
      </c>
      <c r="P32" s="52">
        <f t="shared" si="8"/>
        <v>0.19766635928098364</v>
      </c>
    </row>
    <row r="33" spans="1:16" ht="26.25" customHeight="1" thickBot="1" x14ac:dyDescent="0.3">
      <c r="A33" s="12" t="s">
        <v>18</v>
      </c>
      <c r="B33" s="17">
        <v>18562.870000000003</v>
      </c>
      <c r="C33" s="145">
        <v>21095.920000000009</v>
      </c>
      <c r="D33" s="243">
        <f>SUM(D7:D32)</f>
        <v>0.99999999999999989</v>
      </c>
      <c r="E33" s="244">
        <f>SUM(E7:E32)</f>
        <v>0.99999999999999989</v>
      </c>
      <c r="F33" s="57">
        <f t="shared" si="4"/>
        <v>0.13645788609196779</v>
      </c>
      <c r="G33" s="1"/>
      <c r="H33" s="17">
        <v>10205.311</v>
      </c>
      <c r="I33" s="145">
        <v>12285.316999999997</v>
      </c>
      <c r="J33" s="243">
        <f>SUM(J7:J32)</f>
        <v>1</v>
      </c>
      <c r="K33" s="244">
        <f>SUM(K7:K32)</f>
        <v>0.99999999999999944</v>
      </c>
      <c r="L33" s="57">
        <f t="shared" si="31"/>
        <v>0.20381603265201792</v>
      </c>
      <c r="N33" s="29">
        <f t="shared" si="0"/>
        <v>5.497701055925079</v>
      </c>
      <c r="O33" s="146">
        <f t="shared" si="1"/>
        <v>5.823551189045082</v>
      </c>
      <c r="P33" s="57">
        <f t="shared" si="8"/>
        <v>5.9270253112220804E-2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F37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166</v>
      </c>
      <c r="B39" s="39">
        <v>899.74000000000024</v>
      </c>
      <c r="C39" s="147">
        <v>828.12999999999988</v>
      </c>
      <c r="D39" s="247">
        <f t="shared" ref="D39:D55" si="32">B39/$B$56</f>
        <v>0.11624788109314925</v>
      </c>
      <c r="E39" s="246">
        <f t="shared" ref="E39:E55" si="33">C39/$C$56</f>
        <v>0.11884622449799655</v>
      </c>
      <c r="F39" s="52">
        <f>(C39-B39)/B39</f>
        <v>-7.9589659234890447E-2</v>
      </c>
      <c r="H39" s="39">
        <v>1395.5590000000004</v>
      </c>
      <c r="I39" s="147">
        <v>1224.8050000000001</v>
      </c>
      <c r="J39" s="247">
        <f t="shared" ref="J39:J55" si="34">H39/$H$56</f>
        <v>0.30384066228585638</v>
      </c>
      <c r="K39" s="246">
        <f t="shared" ref="K39:K55" si="35">I39/$I$56</f>
        <v>0.30749024912432921</v>
      </c>
      <c r="L39" s="52">
        <f>(I39-H39)/H39</f>
        <v>-0.12235527125689441</v>
      </c>
      <c r="N39" s="27">
        <f t="shared" ref="N39:N56" si="36">(H39/B39)*10</f>
        <v>15.510691977682443</v>
      </c>
      <c r="O39" s="151">
        <f t="shared" ref="O39:O56" si="37">(I39/C39)*10</f>
        <v>14.790008815041119</v>
      </c>
      <c r="P39" s="61">
        <f t="shared" si="8"/>
        <v>-4.6463637062632575E-2</v>
      </c>
    </row>
    <row r="40" spans="1:16" ht="20.100000000000001" customHeight="1" x14ac:dyDescent="0.25">
      <c r="A40" s="38" t="s">
        <v>172</v>
      </c>
      <c r="B40" s="19">
        <v>2005.3999999999996</v>
      </c>
      <c r="C40" s="140">
        <v>893.00999999999976</v>
      </c>
      <c r="D40" s="247">
        <f t="shared" si="32"/>
        <v>0.25910096332740729</v>
      </c>
      <c r="E40" s="215">
        <f t="shared" si="33"/>
        <v>0.12815725422210991</v>
      </c>
      <c r="F40" s="52">
        <f t="shared" ref="F40:F56" si="38">(C40-B40)/B40</f>
        <v>-0.55469731724344273</v>
      </c>
      <c r="H40" s="19">
        <v>1287.5290000000002</v>
      </c>
      <c r="I40" s="140">
        <v>544.70900000000006</v>
      </c>
      <c r="J40" s="247">
        <f t="shared" si="34"/>
        <v>0.28032040499344446</v>
      </c>
      <c r="K40" s="215">
        <f t="shared" si="35"/>
        <v>0.13675050813008133</v>
      </c>
      <c r="L40" s="52">
        <f t="shared" ref="L40:L56" si="39">(I40-H40)/H40</f>
        <v>-0.57693457778426738</v>
      </c>
      <c r="N40" s="27">
        <f t="shared" si="36"/>
        <v>6.420310162561087</v>
      </c>
      <c r="O40" s="152">
        <f t="shared" si="37"/>
        <v>6.0996965319537324</v>
      </c>
      <c r="P40" s="52">
        <f t="shared" si="8"/>
        <v>-4.993740527941419E-2</v>
      </c>
    </row>
    <row r="41" spans="1:16" ht="20.100000000000001" customHeight="1" x14ac:dyDescent="0.25">
      <c r="A41" s="38" t="s">
        <v>159</v>
      </c>
      <c r="B41" s="19">
        <v>1555.3200000000004</v>
      </c>
      <c r="C41" s="140">
        <v>1294.7200000000003</v>
      </c>
      <c r="D41" s="247">
        <f t="shared" si="32"/>
        <v>0.2009498904370117</v>
      </c>
      <c r="E41" s="215">
        <f t="shared" si="33"/>
        <v>0.18580728120228243</v>
      </c>
      <c r="F41" s="52">
        <f t="shared" si="38"/>
        <v>-0.16755394388293088</v>
      </c>
      <c r="H41" s="19">
        <v>661.11999999999989</v>
      </c>
      <c r="I41" s="140">
        <v>470.209</v>
      </c>
      <c r="J41" s="247">
        <f t="shared" si="34"/>
        <v>0.14393883644505556</v>
      </c>
      <c r="K41" s="215">
        <f t="shared" si="35"/>
        <v>0.11804710345769466</v>
      </c>
      <c r="L41" s="52">
        <f t="shared" si="39"/>
        <v>-0.28876905856727964</v>
      </c>
      <c r="N41" s="27">
        <f t="shared" si="36"/>
        <v>4.2507008204099463</v>
      </c>
      <c r="O41" s="152">
        <f t="shared" si="37"/>
        <v>3.6317427706376657</v>
      </c>
      <c r="P41" s="52">
        <f t="shared" si="8"/>
        <v>-0.14561317672613502</v>
      </c>
    </row>
    <row r="42" spans="1:16" ht="20.100000000000001" customHeight="1" x14ac:dyDescent="0.25">
      <c r="A42" s="38" t="s">
        <v>170</v>
      </c>
      <c r="B42" s="19">
        <v>637.46</v>
      </c>
      <c r="C42" s="140">
        <v>485.45</v>
      </c>
      <c r="D42" s="247">
        <f t="shared" si="32"/>
        <v>8.2360875677016596E-2</v>
      </c>
      <c r="E42" s="215">
        <f t="shared" si="33"/>
        <v>6.9667684641967362E-2</v>
      </c>
      <c r="F42" s="52">
        <f t="shared" ref="F42:F44" si="40">(C42-B42)/B42</f>
        <v>-0.23846202114642492</v>
      </c>
      <c r="H42" s="19">
        <v>163.49099999999996</v>
      </c>
      <c r="I42" s="140">
        <v>327.05099999999999</v>
      </c>
      <c r="J42" s="247">
        <f t="shared" si="34"/>
        <v>3.5595208599404911E-2</v>
      </c>
      <c r="K42" s="215">
        <f t="shared" si="35"/>
        <v>8.2106942302130531E-2</v>
      </c>
      <c r="L42" s="52">
        <f t="shared" ref="L42:L54" si="41">(I42-H42)/H42</f>
        <v>1.0004220415802709</v>
      </c>
      <c r="N42" s="27">
        <f t="shared" si="36"/>
        <v>2.5647256298434402</v>
      </c>
      <c r="O42" s="152">
        <f t="shared" si="37"/>
        <v>6.737068699145123</v>
      </c>
      <c r="P42" s="52">
        <f t="shared" ref="P42:P45" si="42">(O42-N42)/N42</f>
        <v>1.6268184872299096</v>
      </c>
    </row>
    <row r="43" spans="1:16" ht="20.100000000000001" customHeight="1" x14ac:dyDescent="0.25">
      <c r="A43" s="38" t="s">
        <v>164</v>
      </c>
      <c r="B43" s="19">
        <v>405.02</v>
      </c>
      <c r="C43" s="140">
        <v>504.46000000000009</v>
      </c>
      <c r="D43" s="247">
        <f t="shared" si="32"/>
        <v>5.232924711621946E-2</v>
      </c>
      <c r="E43" s="215">
        <f t="shared" si="33"/>
        <v>7.2395839312981491E-2</v>
      </c>
      <c r="F43" s="52">
        <f t="shared" si="40"/>
        <v>0.24551873981531805</v>
      </c>
      <c r="H43" s="19">
        <v>201.90299999999999</v>
      </c>
      <c r="I43" s="140">
        <v>263.92699999999996</v>
      </c>
      <c r="J43" s="247">
        <f t="shared" si="34"/>
        <v>4.3958257040727942E-2</v>
      </c>
      <c r="K43" s="215">
        <f t="shared" si="35"/>
        <v>6.6259509865355559E-2</v>
      </c>
      <c r="L43" s="52">
        <f t="shared" si="41"/>
        <v>0.30719702035135671</v>
      </c>
      <c r="N43" s="27">
        <f t="shared" si="36"/>
        <v>4.9850130857735415</v>
      </c>
      <c r="O43" s="152">
        <f t="shared" si="37"/>
        <v>5.2318717043967791</v>
      </c>
      <c r="P43" s="52">
        <f t="shared" si="42"/>
        <v>4.9520154586501282E-2</v>
      </c>
    </row>
    <row r="44" spans="1:16" ht="20.100000000000001" customHeight="1" x14ac:dyDescent="0.25">
      <c r="A44" s="38" t="s">
        <v>178</v>
      </c>
      <c r="B44" s="19">
        <v>242.10999999999996</v>
      </c>
      <c r="C44" s="140">
        <v>541.95999999999992</v>
      </c>
      <c r="D44" s="247">
        <f t="shared" si="32"/>
        <v>3.1281008392938355E-2</v>
      </c>
      <c r="E44" s="215">
        <f t="shared" si="33"/>
        <v>7.7777522646123448E-2</v>
      </c>
      <c r="F44" s="52">
        <f t="shared" si="40"/>
        <v>1.2384866383049029</v>
      </c>
      <c r="H44" s="19">
        <v>96.037999999999982</v>
      </c>
      <c r="I44" s="140">
        <v>213.10200000000003</v>
      </c>
      <c r="J44" s="247">
        <f t="shared" si="34"/>
        <v>2.0909362860766948E-2</v>
      </c>
      <c r="K44" s="215">
        <f t="shared" si="35"/>
        <v>5.3499771040200532E-2</v>
      </c>
      <c r="L44" s="52">
        <f t="shared" si="41"/>
        <v>1.2189341718902942</v>
      </c>
      <c r="N44" s="27">
        <f t="shared" si="36"/>
        <v>3.9667093469910371</v>
      </c>
      <c r="O44" s="152">
        <f t="shared" si="37"/>
        <v>3.9320614067458863</v>
      </c>
      <c r="P44" s="52">
        <f t="shared" si="42"/>
        <v>-8.7346808687742781E-3</v>
      </c>
    </row>
    <row r="45" spans="1:16" ht="20.100000000000001" customHeight="1" x14ac:dyDescent="0.25">
      <c r="A45" s="38" t="s">
        <v>189</v>
      </c>
      <c r="B45" s="19">
        <v>115.99000000000001</v>
      </c>
      <c r="C45" s="140">
        <v>411.50999999999993</v>
      </c>
      <c r="D45" s="247">
        <f t="shared" si="32"/>
        <v>1.4986097903832639E-2</v>
      </c>
      <c r="E45" s="215">
        <f t="shared" si="33"/>
        <v>5.9056440224566867E-2</v>
      </c>
      <c r="F45" s="52">
        <f t="shared" ref="F45:F54" si="43">(C45-B45)/B45</f>
        <v>2.5478058453314931</v>
      </c>
      <c r="H45" s="19">
        <v>49.93</v>
      </c>
      <c r="I45" s="140">
        <v>173.79500000000002</v>
      </c>
      <c r="J45" s="247">
        <f t="shared" si="34"/>
        <v>1.0870743743498343E-2</v>
      </c>
      <c r="K45" s="215">
        <f t="shared" si="35"/>
        <v>4.3631653893119966E-2</v>
      </c>
      <c r="L45" s="52">
        <f t="shared" si="41"/>
        <v>2.4807730823152414</v>
      </c>
      <c r="N45" s="27">
        <f t="shared" si="36"/>
        <v>4.3046814380550043</v>
      </c>
      <c r="O45" s="152">
        <f t="shared" si="37"/>
        <v>4.2233481567884148</v>
      </c>
      <c r="P45" s="52">
        <f t="shared" si="42"/>
        <v>-1.8894146393173866E-2</v>
      </c>
    </row>
    <row r="46" spans="1:16" ht="20.100000000000001" customHeight="1" x14ac:dyDescent="0.25">
      <c r="A46" s="38" t="s">
        <v>167</v>
      </c>
      <c r="B46" s="19">
        <v>271.62</v>
      </c>
      <c r="C46" s="140">
        <v>369.81</v>
      </c>
      <c r="D46" s="247">
        <f t="shared" si="32"/>
        <v>3.5093748707983631E-2</v>
      </c>
      <c r="E46" s="215">
        <f t="shared" si="33"/>
        <v>5.3072008358112988E-2</v>
      </c>
      <c r="F46" s="52">
        <f t="shared" si="43"/>
        <v>0.36149768058316767</v>
      </c>
      <c r="H46" s="19">
        <v>125.57399999999998</v>
      </c>
      <c r="I46" s="140">
        <v>167.41799999999998</v>
      </c>
      <c r="J46" s="247">
        <f t="shared" si="34"/>
        <v>2.7339931400882454E-2</v>
      </c>
      <c r="K46" s="215">
        <f t="shared" si="35"/>
        <v>4.2030692663646001E-2</v>
      </c>
      <c r="L46" s="52">
        <f t="shared" si="41"/>
        <v>0.33322184528644466</v>
      </c>
      <c r="N46" s="27">
        <f t="shared" ref="N46:N55" si="44">(H46/B46)*10</f>
        <v>4.6231499889551575</v>
      </c>
      <c r="O46" s="152">
        <f t="shared" ref="O46:O55" si="45">(I46/C46)*10</f>
        <v>4.5271355560963737</v>
      </c>
      <c r="P46" s="52">
        <f t="shared" ref="P46:P55" si="46">(O46-N46)/N46</f>
        <v>-2.0768184698347465E-2</v>
      </c>
    </row>
    <row r="47" spans="1:16" ht="20.100000000000001" customHeight="1" x14ac:dyDescent="0.25">
      <c r="A47" s="38" t="s">
        <v>182</v>
      </c>
      <c r="B47" s="19">
        <v>187.65000000000003</v>
      </c>
      <c r="C47" s="140">
        <v>529.04999999999984</v>
      </c>
      <c r="D47" s="247">
        <f t="shared" si="32"/>
        <v>2.4244687228676568E-2</v>
      </c>
      <c r="E47" s="215">
        <f t="shared" si="33"/>
        <v>7.592478846396708E-2</v>
      </c>
      <c r="F47" s="52">
        <f t="shared" si="43"/>
        <v>1.8193445243804942</v>
      </c>
      <c r="H47" s="19">
        <v>63.784999999999989</v>
      </c>
      <c r="I47" s="140">
        <v>148.59100000000001</v>
      </c>
      <c r="J47" s="247">
        <f t="shared" si="34"/>
        <v>1.3887249943501738E-2</v>
      </c>
      <c r="K47" s="215">
        <f t="shared" si="35"/>
        <v>3.730412890838395E-2</v>
      </c>
      <c r="L47" s="52">
        <f t="shared" si="41"/>
        <v>1.3295602414360748</v>
      </c>
      <c r="N47" s="27">
        <f t="shared" si="44"/>
        <v>3.3991473487876354</v>
      </c>
      <c r="O47" s="152">
        <f t="shared" si="45"/>
        <v>2.8086381249409333</v>
      </c>
      <c r="P47" s="52">
        <f t="shared" si="46"/>
        <v>-0.17372274963523349</v>
      </c>
    </row>
    <row r="48" spans="1:16" ht="20.100000000000001" customHeight="1" x14ac:dyDescent="0.25">
      <c r="A48" s="38" t="s">
        <v>177</v>
      </c>
      <c r="B48" s="19">
        <v>294.61</v>
      </c>
      <c r="C48" s="140">
        <v>271.33999999999997</v>
      </c>
      <c r="D48" s="247">
        <f t="shared" si="32"/>
        <v>3.8064094348203584E-2</v>
      </c>
      <c r="E48" s="215">
        <f t="shared" si="33"/>
        <v>3.8940425483059884E-2</v>
      </c>
      <c r="F48" s="52">
        <f t="shared" si="43"/>
        <v>-7.8985777807949617E-2</v>
      </c>
      <c r="H48" s="19">
        <v>122.28899999999997</v>
      </c>
      <c r="I48" s="140">
        <v>114.76799999999999</v>
      </c>
      <c r="J48" s="247">
        <f t="shared" si="34"/>
        <v>2.6624722244115134E-2</v>
      </c>
      <c r="K48" s="215">
        <f t="shared" si="35"/>
        <v>2.8812783187120404E-2</v>
      </c>
      <c r="L48" s="52">
        <f t="shared" ref="L48:L52" si="47">(I48-H48)/H48</f>
        <v>-6.1501852169859823E-2</v>
      </c>
      <c r="N48" s="27">
        <f t="shared" ref="N48" si="48">(H48/B48)*10</f>
        <v>4.150877431180203</v>
      </c>
      <c r="O48" s="152">
        <f t="shared" ref="O48" si="49">(I48/C48)*10</f>
        <v>4.2296749465615093</v>
      </c>
      <c r="P48" s="52">
        <f t="shared" ref="P48" si="50">(O48-N48)/N48</f>
        <v>1.8983339471650481E-2</v>
      </c>
    </row>
    <row r="49" spans="1:16" ht="20.100000000000001" customHeight="1" x14ac:dyDescent="0.25">
      <c r="A49" s="38" t="s">
        <v>171</v>
      </c>
      <c r="B49" s="19">
        <v>214.17999999999998</v>
      </c>
      <c r="C49" s="140">
        <v>221.80000000000007</v>
      </c>
      <c r="D49" s="247">
        <f t="shared" si="32"/>
        <v>2.7672406664737255E-2</v>
      </c>
      <c r="E49" s="215">
        <f t="shared" si="33"/>
        <v>3.1830863021090464E-2</v>
      </c>
      <c r="F49" s="52">
        <f t="shared" si="43"/>
        <v>3.55775515921192E-2</v>
      </c>
      <c r="H49" s="19">
        <v>121.64900000000002</v>
      </c>
      <c r="I49" s="140">
        <v>95.09899999999999</v>
      </c>
      <c r="J49" s="247">
        <f t="shared" si="34"/>
        <v>2.6485381647362912E-2</v>
      </c>
      <c r="K49" s="215">
        <f t="shared" si="35"/>
        <v>2.3874833301198623E-2</v>
      </c>
      <c r="L49" s="52">
        <f t="shared" si="47"/>
        <v>-0.21825086930431012</v>
      </c>
      <c r="N49" s="27">
        <f t="shared" ref="N49:N50" si="51">(H49/B49)*10</f>
        <v>5.6797553459706807</v>
      </c>
      <c r="O49" s="152">
        <f t="shared" ref="O49:O50" si="52">(I49/C49)*10</f>
        <v>4.2876014427412059</v>
      </c>
      <c r="P49" s="52">
        <f t="shared" ref="P49:P50" si="53">(O49-N49)/N49</f>
        <v>-0.24510807568799481</v>
      </c>
    </row>
    <row r="50" spans="1:16" ht="20.100000000000001" customHeight="1" x14ac:dyDescent="0.25">
      <c r="A50" s="38" t="s">
        <v>175</v>
      </c>
      <c r="B50" s="19">
        <v>256.48999999999995</v>
      </c>
      <c r="C50" s="140">
        <v>201.84000000000003</v>
      </c>
      <c r="D50" s="247">
        <f t="shared" si="32"/>
        <v>3.3138927936494811E-2</v>
      </c>
      <c r="E50" s="215">
        <f t="shared" si="33"/>
        <v>2.8966372372303418E-2</v>
      </c>
      <c r="F50" s="52">
        <f t="shared" si="43"/>
        <v>-0.2130687356232209</v>
      </c>
      <c r="H50" s="19">
        <v>80.094999999999999</v>
      </c>
      <c r="I50" s="140">
        <v>74.013000000000005</v>
      </c>
      <c r="J50" s="247">
        <f t="shared" si="34"/>
        <v>1.7438257963859401E-2</v>
      </c>
      <c r="K50" s="215">
        <f t="shared" si="35"/>
        <v>1.8581142147883929E-2</v>
      </c>
      <c r="L50" s="52">
        <f t="shared" si="47"/>
        <v>-7.5934827392471357E-2</v>
      </c>
      <c r="N50" s="27">
        <f t="shared" si="51"/>
        <v>3.1227338297789391</v>
      </c>
      <c r="O50" s="152">
        <f t="shared" si="52"/>
        <v>3.6669143876337689</v>
      </c>
      <c r="P50" s="52">
        <f t="shared" si="53"/>
        <v>0.17426415042660001</v>
      </c>
    </row>
    <row r="51" spans="1:16" ht="20.100000000000001" customHeight="1" x14ac:dyDescent="0.25">
      <c r="A51" s="38" t="s">
        <v>188</v>
      </c>
      <c r="B51" s="19">
        <v>149.94000000000003</v>
      </c>
      <c r="C51" s="140">
        <v>95.609999999999985</v>
      </c>
      <c r="D51" s="247">
        <f t="shared" si="32"/>
        <v>1.937249348823749E-2</v>
      </c>
      <c r="E51" s="215">
        <f t="shared" si="33"/>
        <v>1.3721139826178801E-2</v>
      </c>
      <c r="F51" s="52">
        <f t="shared" si="43"/>
        <v>-0.3623449379751903</v>
      </c>
      <c r="H51" s="19">
        <v>38.903999999999996</v>
      </c>
      <c r="I51" s="140">
        <v>43.067</v>
      </c>
      <c r="J51" s="247">
        <f t="shared" si="34"/>
        <v>8.4701665250762979E-3</v>
      </c>
      <c r="K51" s="215">
        <f t="shared" si="35"/>
        <v>1.081207421510974E-2</v>
      </c>
      <c r="L51" s="52">
        <f t="shared" si="47"/>
        <v>0.10700699156899045</v>
      </c>
      <c r="N51" s="27">
        <f t="shared" ref="N51" si="54">(H51/B51)*10</f>
        <v>2.5946378551420564</v>
      </c>
      <c r="O51" s="152">
        <f t="shared" ref="O51" si="55">(I51/C51)*10</f>
        <v>4.5044451417215781</v>
      </c>
      <c r="P51" s="52">
        <f t="shared" ref="P51" si="56">(O51-N51)/N51</f>
        <v>0.73605928580540181</v>
      </c>
    </row>
    <row r="52" spans="1:16" ht="20.100000000000001" customHeight="1" x14ac:dyDescent="0.25">
      <c r="A52" s="38" t="s">
        <v>186</v>
      </c>
      <c r="B52" s="19">
        <v>46.769999999999996</v>
      </c>
      <c r="C52" s="140">
        <v>64.559999999999988</v>
      </c>
      <c r="D52" s="247">
        <f t="shared" si="32"/>
        <v>6.0427605738619921E-3</v>
      </c>
      <c r="E52" s="215">
        <f t="shared" si="33"/>
        <v>9.2651060263372383E-3</v>
      </c>
      <c r="F52" s="52">
        <f t="shared" si="43"/>
        <v>0.38037203335471442</v>
      </c>
      <c r="H52" s="19">
        <v>22.167000000000002</v>
      </c>
      <c r="I52" s="140">
        <v>28.286000000000005</v>
      </c>
      <c r="J52" s="247">
        <f t="shared" si="34"/>
        <v>4.8261922003230082E-3</v>
      </c>
      <c r="K52" s="215">
        <f t="shared" si="35"/>
        <v>7.1012685176258892E-3</v>
      </c>
      <c r="L52" s="52">
        <f t="shared" si="47"/>
        <v>0.27604096179004839</v>
      </c>
      <c r="N52" s="27">
        <f t="shared" ref="N52" si="57">(H52/B52)*10</f>
        <v>4.7395766516998084</v>
      </c>
      <c r="O52" s="152">
        <f t="shared" ref="O52" si="58">(I52/C52)*10</f>
        <v>4.3813506815365564</v>
      </c>
      <c r="P52" s="52">
        <f t="shared" ref="P52" si="59">(O52-N52)/N52</f>
        <v>-7.5581849706930535E-2</v>
      </c>
    </row>
    <row r="53" spans="1:16" ht="20.100000000000001" customHeight="1" x14ac:dyDescent="0.25">
      <c r="A53" s="38" t="s">
        <v>187</v>
      </c>
      <c r="B53" s="19">
        <v>11.590000000000002</v>
      </c>
      <c r="C53" s="140">
        <v>30.869999999999997</v>
      </c>
      <c r="D53" s="247">
        <f t="shared" si="32"/>
        <v>1.4974469756480757E-3</v>
      </c>
      <c r="E53" s="215">
        <f t="shared" si="33"/>
        <v>4.4302017198424807E-3</v>
      </c>
      <c r="F53" s="52">
        <f t="shared" si="43"/>
        <v>1.663503019844693</v>
      </c>
      <c r="H53" s="19">
        <v>5.7330000000000005</v>
      </c>
      <c r="I53" s="140">
        <v>20.711000000000006</v>
      </c>
      <c r="J53" s="247">
        <f t="shared" si="34"/>
        <v>1.2481869393446026E-3</v>
      </c>
      <c r="K53" s="215">
        <f t="shared" si="35"/>
        <v>5.1995464989234887E-3</v>
      </c>
      <c r="L53" s="52">
        <f t="shared" ref="L53" si="60">(I53-H53)/H53</f>
        <v>2.6125937554508991</v>
      </c>
      <c r="N53" s="27">
        <f t="shared" ref="N53" si="61">(H53/B53)*10</f>
        <v>4.9465056082830019</v>
      </c>
      <c r="O53" s="152">
        <f t="shared" ref="O53" si="62">(I53/C53)*10</f>
        <v>6.7091026886945286</v>
      </c>
      <c r="P53" s="52">
        <f t="shared" ref="P53" si="63">(O53-N53)/N53</f>
        <v>0.35633176629983598</v>
      </c>
    </row>
    <row r="54" spans="1:16" ht="20.100000000000001" customHeight="1" x14ac:dyDescent="0.25">
      <c r="A54" s="38" t="s">
        <v>169</v>
      </c>
      <c r="B54" s="19">
        <v>240.19000000000003</v>
      </c>
      <c r="C54" s="140">
        <v>35.759999999999991</v>
      </c>
      <c r="D54" s="247">
        <f t="shared" si="32"/>
        <v>3.1032941249431518E-2</v>
      </c>
      <c r="E54" s="215">
        <f t="shared" si="33"/>
        <v>5.1319732264841949E-3</v>
      </c>
      <c r="F54" s="52">
        <f t="shared" si="43"/>
        <v>-0.85111786502352305</v>
      </c>
      <c r="H54" s="19">
        <v>72.144000000000005</v>
      </c>
      <c r="I54" s="140">
        <v>20.385999999999999</v>
      </c>
      <c r="J54" s="247">
        <f t="shared" si="34"/>
        <v>1.5707168768895344E-2</v>
      </c>
      <c r="K54" s="215">
        <f t="shared" si="35"/>
        <v>5.1179544651177734E-3</v>
      </c>
      <c r="L54" s="52">
        <f t="shared" si="41"/>
        <v>-0.71742625859392339</v>
      </c>
      <c r="N54" s="27">
        <f t="shared" ref="N54" si="64">(H54/B54)*10</f>
        <v>3.0036221324784544</v>
      </c>
      <c r="O54" s="152">
        <f t="shared" ref="O54" si="65">(I54/C54)*10</f>
        <v>5.7007829977628646</v>
      </c>
      <c r="P54" s="52">
        <f t="shared" ref="P54" si="66">(O54-N54)/N54</f>
        <v>0.89796943367800852</v>
      </c>
    </row>
    <row r="55" spans="1:16" ht="20.100000000000001" customHeight="1" thickBot="1" x14ac:dyDescent="0.3">
      <c r="A55" s="8" t="s">
        <v>17</v>
      </c>
      <c r="B55" s="19">
        <f>B56-SUM(B39:B54)</f>
        <v>205.76000000000022</v>
      </c>
      <c r="C55" s="140">
        <f>C56-SUM(C39:C54)</f>
        <v>188.19999999999982</v>
      </c>
      <c r="D55" s="247">
        <f t="shared" si="32"/>
        <v>2.6584528879149989E-2</v>
      </c>
      <c r="E55" s="215">
        <f t="shared" si="33"/>
        <v>2.7008874754595211E-2</v>
      </c>
      <c r="F55" s="52">
        <f t="shared" ref="F55" si="67">(C55-B55)/B55</f>
        <v>-8.5342146189737469E-2</v>
      </c>
      <c r="H55" s="19">
        <f>H56-SUM(H39:H54)</f>
        <v>85.152000000000044</v>
      </c>
      <c r="I55" s="140">
        <f>I56-SUM(I39:I54)</f>
        <v>53.295000000000073</v>
      </c>
      <c r="J55" s="247">
        <f t="shared" si="34"/>
        <v>1.8539266397884467E-2</v>
      </c>
      <c r="K55" s="215">
        <f t="shared" si="35"/>
        <v>1.3379838282078491E-2</v>
      </c>
      <c r="L55" s="52">
        <f t="shared" ref="L55" si="68">(I55-H55)/H55</f>
        <v>-0.37411922209695547</v>
      </c>
      <c r="N55" s="27">
        <f t="shared" si="44"/>
        <v>4.1384136858475875</v>
      </c>
      <c r="O55" s="152">
        <f t="shared" si="45"/>
        <v>2.831827842720517</v>
      </c>
      <c r="P55" s="52">
        <f t="shared" si="46"/>
        <v>-0.31572141944032572</v>
      </c>
    </row>
    <row r="56" spans="1:16" ht="26.25" customHeight="1" thickBot="1" x14ac:dyDescent="0.3">
      <c r="A56" s="12" t="s">
        <v>18</v>
      </c>
      <c r="B56" s="17">
        <v>7739.8399999999992</v>
      </c>
      <c r="C56" s="145">
        <v>6968.0800000000008</v>
      </c>
      <c r="D56" s="253">
        <f>SUM(D39:D55)</f>
        <v>1.0000000000000002</v>
      </c>
      <c r="E56" s="254">
        <f>SUM(E39:E55)</f>
        <v>0.99999999999999989</v>
      </c>
      <c r="F56" s="57">
        <f t="shared" si="38"/>
        <v>-9.9712655558771041E-2</v>
      </c>
      <c r="G56" s="1"/>
      <c r="H56" s="17">
        <v>4593.0620000000008</v>
      </c>
      <c r="I56" s="145">
        <v>3983.232</v>
      </c>
      <c r="J56" s="253">
        <f>SUM(J39:J55)</f>
        <v>1</v>
      </c>
      <c r="K56" s="254">
        <f>SUM(K39:K55)</f>
        <v>1.0000000000000004</v>
      </c>
      <c r="L56" s="57">
        <f t="shared" si="39"/>
        <v>-0.13277199393345893</v>
      </c>
      <c r="M56" s="1"/>
      <c r="N56" s="29">
        <f t="shared" si="36"/>
        <v>5.9343113035928408</v>
      </c>
      <c r="O56" s="146">
        <f t="shared" si="37"/>
        <v>5.7163982043834158</v>
      </c>
      <c r="P56" s="57">
        <f t="shared" si="8"/>
        <v>-3.6720874261768621E-2</v>
      </c>
    </row>
    <row r="58" spans="1:16" ht="15.75" thickBot="1" x14ac:dyDescent="0.3"/>
    <row r="59" spans="1:16" x14ac:dyDescent="0.25">
      <c r="A59" s="356" t="s">
        <v>15</v>
      </c>
      <c r="B59" s="344" t="s">
        <v>1</v>
      </c>
      <c r="C59" s="340"/>
      <c r="D59" s="344" t="s">
        <v>104</v>
      </c>
      <c r="E59" s="340"/>
      <c r="F59" s="130" t="s">
        <v>0</v>
      </c>
      <c r="H59" s="354" t="s">
        <v>19</v>
      </c>
      <c r="I59" s="355"/>
      <c r="J59" s="344" t="s">
        <v>104</v>
      </c>
      <c r="K59" s="345"/>
      <c r="L59" s="130" t="s">
        <v>0</v>
      </c>
      <c r="N59" s="352" t="s">
        <v>22</v>
      </c>
      <c r="O59" s="340"/>
      <c r="P59" s="130" t="s">
        <v>0</v>
      </c>
    </row>
    <row r="60" spans="1:16" x14ac:dyDescent="0.25">
      <c r="A60" s="357"/>
      <c r="B60" s="347" t="str">
        <f>B5</f>
        <v>jan-dez</v>
      </c>
      <c r="C60" s="349"/>
      <c r="D60" s="347" t="str">
        <f>B5</f>
        <v>jan-dez</v>
      </c>
      <c r="E60" s="349"/>
      <c r="F60" s="131" t="str">
        <f>F37</f>
        <v>2022/2021</v>
      </c>
      <c r="H60" s="350" t="str">
        <f>B5</f>
        <v>jan-dez</v>
      </c>
      <c r="I60" s="349"/>
      <c r="J60" s="347" t="str">
        <f>B5</f>
        <v>jan-dez</v>
      </c>
      <c r="K60" s="348"/>
      <c r="L60" s="131" t="str">
        <f>L37</f>
        <v>2022/2021</v>
      </c>
      <c r="N60" s="350" t="str">
        <f>B5</f>
        <v>jan-dez</v>
      </c>
      <c r="O60" s="348"/>
      <c r="P60" s="131" t="str">
        <f>P37</f>
        <v>2022/2021</v>
      </c>
    </row>
    <row r="61" spans="1:16" ht="19.5" customHeight="1" thickBot="1" x14ac:dyDescent="0.3">
      <c r="A61" s="358"/>
      <c r="B61" s="99">
        <f>B6</f>
        <v>2021</v>
      </c>
      <c r="C61" s="134">
        <f>C6</f>
        <v>2022</v>
      </c>
      <c r="D61" s="99">
        <f>B6</f>
        <v>2021</v>
      </c>
      <c r="E61" s="134">
        <f>C6</f>
        <v>2022</v>
      </c>
      <c r="F61" s="132" t="s">
        <v>1</v>
      </c>
      <c r="H61" s="25">
        <f>B6</f>
        <v>2021</v>
      </c>
      <c r="I61" s="134">
        <f>C6</f>
        <v>2022</v>
      </c>
      <c r="J61" s="99">
        <f>B6</f>
        <v>2021</v>
      </c>
      <c r="K61" s="134">
        <f>C6</f>
        <v>2022</v>
      </c>
      <c r="L61" s="259">
        <v>1000</v>
      </c>
      <c r="N61" s="25">
        <f>B6</f>
        <v>2021</v>
      </c>
      <c r="O61" s="134">
        <f>C6</f>
        <v>2022</v>
      </c>
      <c r="P61" s="132"/>
    </row>
    <row r="62" spans="1:16" ht="20.100000000000001" customHeight="1" x14ac:dyDescent="0.25">
      <c r="A62" s="38" t="s">
        <v>165</v>
      </c>
      <c r="B62" s="39">
        <v>1236.8400000000001</v>
      </c>
      <c r="C62" s="147">
        <v>3141.3199999999997</v>
      </c>
      <c r="D62" s="247">
        <f t="shared" ref="D62:D83" si="69">B62/$B$84</f>
        <v>0.11427853383017508</v>
      </c>
      <c r="E62" s="246">
        <f t="shared" ref="E62:E83" si="70">C62/$C$84</f>
        <v>0.22234963023363799</v>
      </c>
      <c r="F62" s="52">
        <f t="shared" ref="F62:F83" si="71">(C62-B62)/B62</f>
        <v>1.5397949613531252</v>
      </c>
      <c r="H62" s="19">
        <v>644.44999999999982</v>
      </c>
      <c r="I62" s="147">
        <v>1637.1749999999993</v>
      </c>
      <c r="J62" s="245">
        <f t="shared" ref="J62:J84" si="72">H62/$H$84</f>
        <v>0.1148291887975747</v>
      </c>
      <c r="K62" s="246">
        <f t="shared" ref="K62:K84" si="73">I62/$I$84</f>
        <v>0.1972004622935081</v>
      </c>
      <c r="L62" s="52">
        <f t="shared" ref="L62:L74" si="74">(I62-H62)/H62</f>
        <v>1.5404220653270226</v>
      </c>
      <c r="N62" s="40">
        <f t="shared" ref="N62" si="75">(H62/B62)*10</f>
        <v>5.2104556773713639</v>
      </c>
      <c r="O62" s="143">
        <f t="shared" ref="O62" si="76">(I62/C62)*10</f>
        <v>5.211742197547526</v>
      </c>
      <c r="P62" s="52">
        <f t="shared" ref="P62" si="77">(O62-N62)/N62</f>
        <v>2.4691125994014449E-4</v>
      </c>
    </row>
    <row r="63" spans="1:16" ht="20.100000000000001" customHeight="1" x14ac:dyDescent="0.25">
      <c r="A63" s="38" t="s">
        <v>162</v>
      </c>
      <c r="B63" s="19">
        <v>1145.1399999999999</v>
      </c>
      <c r="C63" s="140">
        <v>1365.3900000000006</v>
      </c>
      <c r="D63" s="247">
        <f t="shared" si="69"/>
        <v>0.10580586028127055</v>
      </c>
      <c r="E63" s="215">
        <f t="shared" si="70"/>
        <v>9.6645347059423153E-2</v>
      </c>
      <c r="F63" s="52">
        <f t="shared" si="71"/>
        <v>0.19233456171297894</v>
      </c>
      <c r="H63" s="19">
        <v>1220.3409999999999</v>
      </c>
      <c r="I63" s="140">
        <v>1440.1279999999999</v>
      </c>
      <c r="J63" s="214">
        <f t="shared" si="72"/>
        <v>0.21744241925117719</v>
      </c>
      <c r="K63" s="215">
        <f t="shared" si="73"/>
        <v>0.17346582213986003</v>
      </c>
      <c r="L63" s="52">
        <f t="shared" si="74"/>
        <v>0.1801029384409768</v>
      </c>
      <c r="N63" s="40">
        <f t="shared" ref="N63:N64" si="78">(H63/B63)*10</f>
        <v>10.656696997747002</v>
      </c>
      <c r="O63" s="143">
        <f t="shared" ref="O63:O64" si="79">(I63/C63)*10</f>
        <v>10.547374742747488</v>
      </c>
      <c r="P63" s="52">
        <f t="shared" si="8"/>
        <v>-1.0258549625894979E-2</v>
      </c>
    </row>
    <row r="64" spans="1:16" ht="20.100000000000001" customHeight="1" x14ac:dyDescent="0.25">
      <c r="A64" s="38" t="s">
        <v>160</v>
      </c>
      <c r="B64" s="19">
        <v>1558.58</v>
      </c>
      <c r="C64" s="140">
        <v>2447.5399999999995</v>
      </c>
      <c r="D64" s="247">
        <f t="shared" si="69"/>
        <v>0.14400588374974471</v>
      </c>
      <c r="E64" s="215">
        <f t="shared" si="70"/>
        <v>0.17324233570029104</v>
      </c>
      <c r="F64" s="52">
        <f t="shared" si="71"/>
        <v>0.57036533254629185</v>
      </c>
      <c r="H64" s="19">
        <v>861.13999999999987</v>
      </c>
      <c r="I64" s="140">
        <v>1395.5209999999995</v>
      </c>
      <c r="J64" s="214">
        <f t="shared" si="72"/>
        <v>0.15343937875885405</v>
      </c>
      <c r="K64" s="215">
        <f t="shared" si="73"/>
        <v>0.16809283451084869</v>
      </c>
      <c r="L64" s="52">
        <f t="shared" si="74"/>
        <v>0.62055066539703152</v>
      </c>
      <c r="N64" s="40">
        <f t="shared" si="78"/>
        <v>5.5251575151740688</v>
      </c>
      <c r="O64" s="143">
        <f t="shared" si="79"/>
        <v>5.7017290830793357</v>
      </c>
      <c r="P64" s="52">
        <f t="shared" si="8"/>
        <v>3.1957743724108832E-2</v>
      </c>
    </row>
    <row r="65" spans="1:16" ht="20.100000000000001" customHeight="1" x14ac:dyDescent="0.25">
      <c r="A65" s="38" t="s">
        <v>179</v>
      </c>
      <c r="B65" s="19">
        <v>328.88</v>
      </c>
      <c r="C65" s="140">
        <v>706.8599999999999</v>
      </c>
      <c r="D65" s="247">
        <f t="shared" si="69"/>
        <v>3.0387054272232445E-2</v>
      </c>
      <c r="E65" s="215">
        <f t="shared" si="70"/>
        <v>5.0033126082968095E-2</v>
      </c>
      <c r="F65" s="52">
        <f t="shared" si="71"/>
        <v>1.149294575529068</v>
      </c>
      <c r="H65" s="19">
        <v>199.44799999999998</v>
      </c>
      <c r="I65" s="140">
        <v>435.87299999999993</v>
      </c>
      <c r="J65" s="214">
        <f t="shared" si="72"/>
        <v>3.5537981297693665E-2</v>
      </c>
      <c r="K65" s="215">
        <f t="shared" si="73"/>
        <v>5.2501630614478156E-2</v>
      </c>
      <c r="L65" s="52">
        <f t="shared" si="74"/>
        <v>1.1853966948778627</v>
      </c>
      <c r="N65" s="40">
        <f t="shared" ref="N65:N67" si="80">(H65/B65)*10</f>
        <v>6.0644612016540975</v>
      </c>
      <c r="O65" s="143">
        <f t="shared" ref="O65:O67" si="81">(I65/C65)*10</f>
        <v>6.1663271369153714</v>
      </c>
      <c r="P65" s="52">
        <f t="shared" ref="P65:P67" si="82">(O65-N65)/N65</f>
        <v>1.6797194651602298E-2</v>
      </c>
    </row>
    <row r="66" spans="1:16" ht="20.100000000000001" customHeight="1" x14ac:dyDescent="0.25">
      <c r="A66" s="38" t="s">
        <v>174</v>
      </c>
      <c r="B66" s="19">
        <v>44.920000000000023</v>
      </c>
      <c r="C66" s="140">
        <v>105.5</v>
      </c>
      <c r="D66" s="247">
        <f t="shared" si="69"/>
        <v>4.1504088965844139E-3</v>
      </c>
      <c r="E66" s="215">
        <f t="shared" si="70"/>
        <v>7.4675251135346956E-3</v>
      </c>
      <c r="F66" s="52">
        <f t="shared" si="71"/>
        <v>1.3486197684772918</v>
      </c>
      <c r="H66" s="19">
        <v>199.78599999999994</v>
      </c>
      <c r="I66" s="140">
        <v>435.74499999999989</v>
      </c>
      <c r="J66" s="214">
        <f t="shared" si="72"/>
        <v>3.5598206708219816E-2</v>
      </c>
      <c r="K66" s="215">
        <f t="shared" si="73"/>
        <v>5.2486212800760275E-2</v>
      </c>
      <c r="L66" s="52">
        <f t="shared" si="74"/>
        <v>1.1810587328441433</v>
      </c>
      <c r="N66" s="40">
        <f t="shared" si="80"/>
        <v>44.475957257346359</v>
      </c>
      <c r="O66" s="143">
        <f t="shared" si="81"/>
        <v>41.302843601895717</v>
      </c>
      <c r="P66" s="52">
        <f t="shared" si="82"/>
        <v>-7.1344471285697167E-2</v>
      </c>
    </row>
    <row r="67" spans="1:16" ht="20.100000000000001" customHeight="1" x14ac:dyDescent="0.25">
      <c r="A67" s="38" t="s">
        <v>168</v>
      </c>
      <c r="B67" s="19">
        <v>654.7800000000002</v>
      </c>
      <c r="C67" s="140">
        <v>636.15000000000032</v>
      </c>
      <c r="D67" s="247">
        <f t="shared" si="69"/>
        <v>6.0498769753017413E-2</v>
      </c>
      <c r="E67" s="215">
        <f t="shared" si="70"/>
        <v>4.502811470118577E-2</v>
      </c>
      <c r="F67" s="52">
        <f t="shared" si="71"/>
        <v>-2.8452304590854755E-2</v>
      </c>
      <c r="H67" s="19">
        <v>394.2170000000001</v>
      </c>
      <c r="I67" s="140">
        <v>355.84900000000005</v>
      </c>
      <c r="J67" s="214">
        <f t="shared" si="72"/>
        <v>7.0242250477482393E-2</v>
      </c>
      <c r="K67" s="215">
        <f t="shared" si="73"/>
        <v>4.2862606200731505E-2</v>
      </c>
      <c r="L67" s="52">
        <f t="shared" si="74"/>
        <v>-9.7327106644310227E-2</v>
      </c>
      <c r="N67" s="40">
        <f t="shared" si="80"/>
        <v>6.0206023397171569</v>
      </c>
      <c r="O67" s="143">
        <f t="shared" si="81"/>
        <v>5.5937907726165195</v>
      </c>
      <c r="P67" s="52">
        <f t="shared" si="82"/>
        <v>-7.0891838227716039E-2</v>
      </c>
    </row>
    <row r="68" spans="1:16" ht="20.100000000000001" customHeight="1" x14ac:dyDescent="0.25">
      <c r="A68" s="38" t="s">
        <v>163</v>
      </c>
      <c r="B68" s="19">
        <v>591.16</v>
      </c>
      <c r="C68" s="140">
        <v>769.34</v>
      </c>
      <c r="D68" s="247">
        <f t="shared" si="69"/>
        <v>5.4620563742316136E-2</v>
      </c>
      <c r="E68" s="215">
        <f t="shared" si="70"/>
        <v>5.445559972366619E-2</v>
      </c>
      <c r="F68" s="52">
        <f t="shared" si="71"/>
        <v>0.30140740239529074</v>
      </c>
      <c r="H68" s="19">
        <v>261.09100000000001</v>
      </c>
      <c r="I68" s="140">
        <v>350.59199999999993</v>
      </c>
      <c r="J68" s="214">
        <f t="shared" si="72"/>
        <v>4.6521635087823088E-2</v>
      </c>
      <c r="K68" s="215">
        <f t="shared" si="73"/>
        <v>4.2229391773271396E-2</v>
      </c>
      <c r="L68" s="52">
        <f t="shared" si="74"/>
        <v>0.34279618983419541</v>
      </c>
      <c r="N68" s="40">
        <f t="shared" ref="N68:N69" si="83">(H68/B68)*10</f>
        <v>4.4165877258271875</v>
      </c>
      <c r="O68" s="143">
        <f t="shared" ref="O68:O69" si="84">(I68/C68)*10</f>
        <v>4.5570488990563334</v>
      </c>
      <c r="P68" s="52">
        <f t="shared" ref="P68:P69" si="85">(O68-N68)/N68</f>
        <v>3.1803098217151056E-2</v>
      </c>
    </row>
    <row r="69" spans="1:16" ht="20.100000000000001" customHeight="1" x14ac:dyDescent="0.25">
      <c r="A69" s="38" t="s">
        <v>161</v>
      </c>
      <c r="B69" s="19">
        <v>541.4899999999999</v>
      </c>
      <c r="C69" s="140">
        <v>478.23999999999995</v>
      </c>
      <c r="D69" s="247">
        <f t="shared" si="69"/>
        <v>5.0031275899632521E-2</v>
      </c>
      <c r="E69" s="215">
        <f t="shared" si="70"/>
        <v>3.3850892988595567E-2</v>
      </c>
      <c r="F69" s="52">
        <f t="shared" si="71"/>
        <v>-0.11680732792849352</v>
      </c>
      <c r="H69" s="19">
        <v>254.12300000000005</v>
      </c>
      <c r="I69" s="140">
        <v>330.82400000000001</v>
      </c>
      <c r="J69" s="214">
        <f t="shared" si="72"/>
        <v>4.528006508620698E-2</v>
      </c>
      <c r="K69" s="215">
        <f t="shared" si="73"/>
        <v>3.9848303167216423E-2</v>
      </c>
      <c r="L69" s="52">
        <f t="shared" si="74"/>
        <v>0.30182628097417374</v>
      </c>
      <c r="N69" s="40">
        <f t="shared" si="83"/>
        <v>4.6930321889600934</v>
      </c>
      <c r="O69" s="143">
        <f t="shared" si="84"/>
        <v>6.9175309468049528</v>
      </c>
      <c r="P69" s="52">
        <f t="shared" si="85"/>
        <v>0.47400031968196993</v>
      </c>
    </row>
    <row r="70" spans="1:16" ht="20.100000000000001" customHeight="1" x14ac:dyDescent="0.25">
      <c r="A70" s="38" t="s">
        <v>198</v>
      </c>
      <c r="B70" s="19">
        <v>15.89</v>
      </c>
      <c r="C70" s="140">
        <v>69.16</v>
      </c>
      <c r="D70" s="247">
        <f t="shared" si="69"/>
        <v>1.468165569161316E-3</v>
      </c>
      <c r="E70" s="215">
        <f t="shared" si="70"/>
        <v>4.8952989275076733E-3</v>
      </c>
      <c r="F70" s="52">
        <f t="shared" si="71"/>
        <v>3.3524229074889864</v>
      </c>
      <c r="H70" s="19">
        <v>6.8089999999999993</v>
      </c>
      <c r="I70" s="140">
        <v>225.38599999999997</v>
      </c>
      <c r="J70" s="214">
        <f t="shared" si="72"/>
        <v>1.2132391132325027E-3</v>
      </c>
      <c r="K70" s="215">
        <f t="shared" si="73"/>
        <v>2.7148120020452686E-2</v>
      </c>
      <c r="L70" s="52">
        <f t="shared" si="74"/>
        <v>32.101189601997355</v>
      </c>
      <c r="N70" s="40">
        <f t="shared" ref="N70:N71" si="86">(H70/B70)*10</f>
        <v>4.2850849590937692</v>
      </c>
      <c r="O70" s="143">
        <f t="shared" ref="O70:O71" si="87">(I70/C70)*10</f>
        <v>32.589068825910928</v>
      </c>
      <c r="P70" s="52">
        <f t="shared" ref="P70:P71" si="88">(O70-N70)/N70</f>
        <v>6.6052328336572872</v>
      </c>
    </row>
    <row r="71" spans="1:16" ht="20.100000000000001" customHeight="1" x14ac:dyDescent="0.25">
      <c r="A71" s="38" t="s">
        <v>173</v>
      </c>
      <c r="B71" s="19">
        <v>164.57</v>
      </c>
      <c r="C71" s="140">
        <v>297.74</v>
      </c>
      <c r="D71" s="247">
        <f t="shared" si="69"/>
        <v>1.52055385599042E-2</v>
      </c>
      <c r="E71" s="215">
        <f t="shared" si="70"/>
        <v>2.1074700732737633E-2</v>
      </c>
      <c r="F71" s="52">
        <f t="shared" si="71"/>
        <v>0.80919973263656819</v>
      </c>
      <c r="H71" s="19">
        <v>133.08100000000002</v>
      </c>
      <c r="I71" s="140">
        <v>205.40400000000002</v>
      </c>
      <c r="J71" s="214">
        <f t="shared" si="72"/>
        <v>2.3712597213701676E-2</v>
      </c>
      <c r="K71" s="215">
        <f t="shared" si="73"/>
        <v>2.4741254757088129E-2</v>
      </c>
      <c r="L71" s="52">
        <f t="shared" si="74"/>
        <v>0.54345098098150746</v>
      </c>
      <c r="N71" s="40">
        <f t="shared" si="86"/>
        <v>8.0865892933098387</v>
      </c>
      <c r="O71" s="143">
        <f t="shared" si="87"/>
        <v>6.8987707395714395</v>
      </c>
      <c r="P71" s="52">
        <f t="shared" si="88"/>
        <v>-0.14688745905781317</v>
      </c>
    </row>
    <row r="72" spans="1:16" ht="20.100000000000001" customHeight="1" x14ac:dyDescent="0.25">
      <c r="A72" s="38" t="s">
        <v>207</v>
      </c>
      <c r="B72" s="19">
        <v>330.93</v>
      </c>
      <c r="C72" s="140">
        <v>763.41000000000008</v>
      </c>
      <c r="D72" s="247">
        <f t="shared" si="69"/>
        <v>3.0576465185812099E-2</v>
      </c>
      <c r="E72" s="215">
        <f t="shared" si="70"/>
        <v>5.4035861108279834E-2</v>
      </c>
      <c r="F72" s="52">
        <f t="shared" si="71"/>
        <v>1.3068624784697673</v>
      </c>
      <c r="H72" s="19">
        <v>72.887</v>
      </c>
      <c r="I72" s="140">
        <v>179.75900000000001</v>
      </c>
      <c r="J72" s="214">
        <f t="shared" si="72"/>
        <v>1.2987128689407759E-2</v>
      </c>
      <c r="K72" s="215">
        <f t="shared" si="73"/>
        <v>2.1652271688377075E-2</v>
      </c>
      <c r="L72" s="52">
        <f t="shared" si="74"/>
        <v>1.4662697051600424</v>
      </c>
      <c r="N72" s="40">
        <f t="shared" ref="N72" si="89">(H72/B72)*10</f>
        <v>2.2024899525579427</v>
      </c>
      <c r="O72" s="143">
        <f t="shared" ref="O72" si="90">(I72/C72)*10</f>
        <v>2.3546849006431665</v>
      </c>
      <c r="P72" s="52">
        <f t="shared" ref="P72" si="91">(O72-N72)/N72</f>
        <v>6.9101313224365288E-2</v>
      </c>
    </row>
    <row r="73" spans="1:16" ht="20.100000000000001" customHeight="1" x14ac:dyDescent="0.25">
      <c r="A73" s="38" t="s">
        <v>193</v>
      </c>
      <c r="B73" s="19">
        <v>295.74999999999994</v>
      </c>
      <c r="C73" s="140">
        <v>396.51999999999992</v>
      </c>
      <c r="D73" s="247">
        <f t="shared" si="69"/>
        <v>2.7325989117650037E-2</v>
      </c>
      <c r="E73" s="215">
        <f t="shared" si="70"/>
        <v>2.8066569270320162E-2</v>
      </c>
      <c r="F73" s="52">
        <f t="shared" si="71"/>
        <v>0.34072696534234997</v>
      </c>
      <c r="H73" s="19">
        <v>115.16299999999998</v>
      </c>
      <c r="I73" s="140">
        <v>159.14499999999995</v>
      </c>
      <c r="J73" s="214">
        <f t="shared" si="72"/>
        <v>2.0519937729063693E-2</v>
      </c>
      <c r="K73" s="215">
        <f t="shared" si="73"/>
        <v>1.9169280969780475E-2</v>
      </c>
      <c r="L73" s="52">
        <f t="shared" si="74"/>
        <v>0.38191085678559933</v>
      </c>
      <c r="N73" s="40">
        <f t="shared" ref="N73" si="92">(H73/B73)*10</f>
        <v>3.8939306846999155</v>
      </c>
      <c r="O73" s="143">
        <f t="shared" ref="O73" si="93">(I73/C73)*10</f>
        <v>4.0135428225562384</v>
      </c>
      <c r="P73" s="52">
        <f t="shared" ref="P73" si="94">(O73-N73)/N73</f>
        <v>3.0717582705389303E-2</v>
      </c>
    </row>
    <row r="74" spans="1:16" ht="20.100000000000001" customHeight="1" x14ac:dyDescent="0.25">
      <c r="A74" s="38" t="s">
        <v>196</v>
      </c>
      <c r="B74" s="19">
        <v>309.91999999999996</v>
      </c>
      <c r="C74" s="140">
        <v>341.08000000000015</v>
      </c>
      <c r="D74" s="247">
        <f t="shared" si="69"/>
        <v>2.8635234310539645E-2</v>
      </c>
      <c r="E74" s="215">
        <f t="shared" si="70"/>
        <v>2.4142402518714835E-2</v>
      </c>
      <c r="F74" s="52">
        <f t="shared" si="71"/>
        <v>0.10054207537429079</v>
      </c>
      <c r="H74" s="19">
        <v>89.686999999999983</v>
      </c>
      <c r="I74" s="140">
        <v>104.85200000000003</v>
      </c>
      <c r="J74" s="214">
        <f t="shared" si="72"/>
        <v>1.598058104692076E-2</v>
      </c>
      <c r="K74" s="215">
        <f t="shared" si="73"/>
        <v>1.2629598468336571E-2</v>
      </c>
      <c r="L74" s="52">
        <f t="shared" si="74"/>
        <v>0.16908805066509139</v>
      </c>
      <c r="N74" s="40">
        <f t="shared" ref="N74:N75" si="95">(H74/B74)*10</f>
        <v>2.8938758389261743</v>
      </c>
      <c r="O74" s="143">
        <f t="shared" ref="O74:O75" si="96">(I74/C74)*10</f>
        <v>3.0741175090887762</v>
      </c>
      <c r="P74" s="52">
        <f t="shared" ref="P74:P75" si="97">(O74-N74)/N74</f>
        <v>6.2283829782235553E-2</v>
      </c>
    </row>
    <row r="75" spans="1:16" ht="20.100000000000001" customHeight="1" x14ac:dyDescent="0.25">
      <c r="A75" s="38" t="s">
        <v>197</v>
      </c>
      <c r="B75" s="19">
        <v>140.39000000000001</v>
      </c>
      <c r="C75" s="140">
        <v>129</v>
      </c>
      <c r="D75" s="247">
        <f t="shared" si="69"/>
        <v>1.2971413735340286E-2</v>
      </c>
      <c r="E75" s="215">
        <f t="shared" si="70"/>
        <v>9.1309074847959783E-3</v>
      </c>
      <c r="F75" s="52">
        <f t="shared" si="71"/>
        <v>-8.1131134696203533E-2</v>
      </c>
      <c r="H75" s="19">
        <v>59.847999999999992</v>
      </c>
      <c r="I75" s="140">
        <v>94.653999999999996</v>
      </c>
      <c r="J75" s="214">
        <f t="shared" si="72"/>
        <v>1.0663817660264183E-2</v>
      </c>
      <c r="K75" s="215">
        <f t="shared" si="73"/>
        <v>1.1401232341032401E-2</v>
      </c>
      <c r="L75" s="52">
        <f t="shared" ref="L75:L82" si="98">(I75-H75)/H75</f>
        <v>0.5815733190749901</v>
      </c>
      <c r="N75" s="40">
        <f t="shared" si="95"/>
        <v>4.2629816938528373</v>
      </c>
      <c r="O75" s="143">
        <f t="shared" si="96"/>
        <v>7.3375193798449612</v>
      </c>
      <c r="P75" s="52">
        <f t="shared" si="97"/>
        <v>0.72121766096851092</v>
      </c>
    </row>
    <row r="76" spans="1:16" ht="20.100000000000001" customHeight="1" x14ac:dyDescent="0.25">
      <c r="A76" s="38" t="s">
        <v>228</v>
      </c>
      <c r="B76" s="19">
        <v>259.88</v>
      </c>
      <c r="C76" s="140">
        <v>287.45999999999998</v>
      </c>
      <c r="D76" s="247">
        <f t="shared" si="69"/>
        <v>2.4011760107844102E-2</v>
      </c>
      <c r="E76" s="215">
        <f t="shared" si="70"/>
        <v>2.0347059423096524E-2</v>
      </c>
      <c r="F76" s="52">
        <f t="shared" si="71"/>
        <v>0.10612590426350617</v>
      </c>
      <c r="H76" s="19">
        <v>72.835999999999999</v>
      </c>
      <c r="I76" s="140">
        <v>89.156999999999996</v>
      </c>
      <c r="J76" s="214">
        <f t="shared" si="72"/>
        <v>1.2978041423322451E-2</v>
      </c>
      <c r="K76" s="215">
        <f t="shared" si="73"/>
        <v>1.0739109512851288E-2</v>
      </c>
      <c r="L76" s="52">
        <f t="shared" si="98"/>
        <v>0.22407875226536325</v>
      </c>
      <c r="N76" s="40">
        <f t="shared" ref="N76:N82" si="99">(H76/B76)*10</f>
        <v>2.8026781591503767</v>
      </c>
      <c r="O76" s="143">
        <f t="shared" ref="O76:O82" si="100">(I76/C76)*10</f>
        <v>3.1015445627217701</v>
      </c>
      <c r="P76" s="52">
        <f t="shared" ref="P76:P82" si="101">(O76-N76)/N76</f>
        <v>0.10663600549197341</v>
      </c>
    </row>
    <row r="77" spans="1:16" ht="20.100000000000001" customHeight="1" x14ac:dyDescent="0.25">
      <c r="A77" s="38" t="s">
        <v>181</v>
      </c>
      <c r="B77" s="19">
        <v>658.79000000000008</v>
      </c>
      <c r="C77" s="140">
        <v>252.05999999999997</v>
      </c>
      <c r="D77" s="247">
        <f t="shared" si="69"/>
        <v>6.0869275979092724E-2</v>
      </c>
      <c r="E77" s="215">
        <f t="shared" si="70"/>
        <v>1.7841368531919952E-2</v>
      </c>
      <c r="F77" s="52">
        <f t="shared" si="71"/>
        <v>-0.61738945642769327</v>
      </c>
      <c r="H77" s="19">
        <v>169.50700000000001</v>
      </c>
      <c r="I77" s="140">
        <v>67.518999999999991</v>
      </c>
      <c r="J77" s="214">
        <f t="shared" si="72"/>
        <v>3.0203043378866479E-2</v>
      </c>
      <c r="K77" s="215">
        <f t="shared" si="73"/>
        <v>8.1327762845116603E-3</v>
      </c>
      <c r="L77" s="52">
        <f t="shared" si="98"/>
        <v>-0.60167426713941019</v>
      </c>
      <c r="N77" s="40">
        <f t="shared" si="99"/>
        <v>2.5730050547215351</v>
      </c>
      <c r="O77" s="143">
        <f t="shared" si="100"/>
        <v>2.6786876140601446</v>
      </c>
      <c r="P77" s="52">
        <f t="shared" si="101"/>
        <v>4.1073591808410588E-2</v>
      </c>
    </row>
    <row r="78" spans="1:16" ht="20.100000000000001" customHeight="1" x14ac:dyDescent="0.25">
      <c r="A78" s="38" t="s">
        <v>201</v>
      </c>
      <c r="B78" s="19">
        <v>291.62</v>
      </c>
      <c r="C78" s="140">
        <v>310.36</v>
      </c>
      <c r="D78" s="247">
        <f t="shared" si="69"/>
        <v>2.694439542346274E-2</v>
      </c>
      <c r="E78" s="215">
        <f t="shared" si="70"/>
        <v>2.1967972457219223E-2</v>
      </c>
      <c r="F78" s="52">
        <f t="shared" si="71"/>
        <v>6.4261710445099818E-2</v>
      </c>
      <c r="H78" s="19">
        <v>50.628000000000021</v>
      </c>
      <c r="I78" s="140">
        <v>56.298999999999985</v>
      </c>
      <c r="J78" s="214">
        <f t="shared" si="72"/>
        <v>9.0209824973909794E-3</v>
      </c>
      <c r="K78" s="215">
        <f t="shared" si="73"/>
        <v>6.7813085508038017E-3</v>
      </c>
      <c r="L78" s="52">
        <f t="shared" si="98"/>
        <v>0.11201311527218064</v>
      </c>
      <c r="N78" s="40">
        <f t="shared" si="99"/>
        <v>1.7360949180440306</v>
      </c>
      <c r="O78" s="143">
        <f t="shared" si="100"/>
        <v>1.8139902049233143</v>
      </c>
      <c r="P78" s="52">
        <f t="shared" si="101"/>
        <v>4.4868103736542438E-2</v>
      </c>
    </row>
    <row r="79" spans="1:16" ht="20.100000000000001" customHeight="1" x14ac:dyDescent="0.25">
      <c r="A79" s="38" t="s">
        <v>176</v>
      </c>
      <c r="B79" s="19">
        <v>855.9</v>
      </c>
      <c r="C79" s="140">
        <v>115.84</v>
      </c>
      <c r="D79" s="247">
        <f t="shared" si="69"/>
        <v>7.9081366308695417E-2</v>
      </c>
      <c r="E79" s="215">
        <f t="shared" si="70"/>
        <v>8.1994133568896611E-3</v>
      </c>
      <c r="F79" s="52">
        <f t="shared" si="71"/>
        <v>-0.86465708610819014</v>
      </c>
      <c r="H79" s="19">
        <v>249.87</v>
      </c>
      <c r="I79" s="140">
        <v>45.57</v>
      </c>
      <c r="J79" s="214">
        <f t="shared" si="72"/>
        <v>4.452225836736752E-2</v>
      </c>
      <c r="K79" s="215">
        <f t="shared" si="73"/>
        <v>5.4889825869043731E-3</v>
      </c>
      <c r="L79" s="52">
        <f t="shared" si="98"/>
        <v>-0.81762516508584471</v>
      </c>
      <c r="N79" s="40">
        <f t="shared" si="99"/>
        <v>2.9193831055029795</v>
      </c>
      <c r="O79" s="143">
        <f t="shared" si="100"/>
        <v>3.933874309392265</v>
      </c>
      <c r="P79" s="52">
        <f t="shared" si="101"/>
        <v>0.34750190955650512</v>
      </c>
    </row>
    <row r="80" spans="1:16" ht="20.100000000000001" customHeight="1" x14ac:dyDescent="0.25">
      <c r="A80" s="38" t="s">
        <v>229</v>
      </c>
      <c r="B80" s="19">
        <v>5.4600000000000009</v>
      </c>
      <c r="C80" s="140">
        <v>10.639999999999999</v>
      </c>
      <c r="D80" s="247">
        <f t="shared" si="69"/>
        <v>5.0447979909507782E-4</v>
      </c>
      <c r="E80" s="215">
        <f t="shared" si="70"/>
        <v>7.531229119242573E-4</v>
      </c>
      <c r="F80" s="52">
        <f t="shared" si="71"/>
        <v>0.94871794871794823</v>
      </c>
      <c r="H80" s="19">
        <v>16.509999999999998</v>
      </c>
      <c r="I80" s="140">
        <v>42.981999999999992</v>
      </c>
      <c r="J80" s="214">
        <f t="shared" si="72"/>
        <v>2.9417796680083152E-3</v>
      </c>
      <c r="K80" s="215">
        <f t="shared" si="73"/>
        <v>5.1772536657960005E-3</v>
      </c>
      <c r="L80" s="52">
        <f t="shared" si="98"/>
        <v>1.6033918837068442</v>
      </c>
      <c r="N80" s="40">
        <f t="shared" si="99"/>
        <v>30.238095238095227</v>
      </c>
      <c r="O80" s="143">
        <f t="shared" si="100"/>
        <v>40.396616541353382</v>
      </c>
      <c r="P80" s="52">
        <f t="shared" si="101"/>
        <v>0.33595109821798635</v>
      </c>
    </row>
    <row r="81" spans="1:16" ht="20.100000000000001" customHeight="1" x14ac:dyDescent="0.25">
      <c r="A81" s="38" t="s">
        <v>230</v>
      </c>
      <c r="B81" s="19">
        <v>4.5</v>
      </c>
      <c r="C81" s="140">
        <v>114.66</v>
      </c>
      <c r="D81" s="247">
        <f t="shared" si="69"/>
        <v>4.1578005419923986E-4</v>
      </c>
      <c r="E81" s="215">
        <f t="shared" si="70"/>
        <v>8.1158903271837737E-3</v>
      </c>
      <c r="F81" s="52">
        <f t="shared" si="71"/>
        <v>24.48</v>
      </c>
      <c r="H81" s="19">
        <v>1.8520000000000001</v>
      </c>
      <c r="I81" s="140">
        <v>42.492999999999995</v>
      </c>
      <c r="J81" s="214">
        <f t="shared" si="72"/>
        <v>3.2999248607821927E-4</v>
      </c>
      <c r="K81" s="215">
        <f t="shared" si="73"/>
        <v>5.118352799326915E-3</v>
      </c>
      <c r="L81" s="52">
        <f t="shared" si="98"/>
        <v>21.944384449244058</v>
      </c>
      <c r="N81" s="40">
        <f t="shared" si="99"/>
        <v>4.1155555555555559</v>
      </c>
      <c r="O81" s="143">
        <f t="shared" si="100"/>
        <v>3.7060003488574917</v>
      </c>
      <c r="P81" s="52">
        <f t="shared" si="101"/>
        <v>-9.9513954111300665E-2</v>
      </c>
    </row>
    <row r="82" spans="1:16" ht="20.100000000000001" customHeight="1" x14ac:dyDescent="0.25">
      <c r="A82" s="38" t="s">
        <v>219</v>
      </c>
      <c r="B82" s="19">
        <v>29.19</v>
      </c>
      <c r="C82" s="140">
        <v>121.53</v>
      </c>
      <c r="D82" s="247">
        <f t="shared" si="69"/>
        <v>2.6970266182390693E-3</v>
      </c>
      <c r="E82" s="215">
        <f t="shared" si="70"/>
        <v>8.6021642374205839E-3</v>
      </c>
      <c r="F82" s="52">
        <f t="shared" si="71"/>
        <v>3.1634121274409046</v>
      </c>
      <c r="H82" s="19">
        <v>8.0760000000000005</v>
      </c>
      <c r="I82" s="140">
        <v>40.446999999999996</v>
      </c>
      <c r="J82" s="214">
        <f t="shared" si="72"/>
        <v>1.4389953118616086E-3</v>
      </c>
      <c r="K82" s="215">
        <f t="shared" si="73"/>
        <v>4.8719086831801881E-3</v>
      </c>
      <c r="L82" s="52">
        <f t="shared" si="98"/>
        <v>4.0082961862308064</v>
      </c>
      <c r="N82" s="40">
        <f t="shared" si="99"/>
        <v>2.7667009249743062</v>
      </c>
      <c r="O82" s="143">
        <f t="shared" si="100"/>
        <v>3.3281494281247426</v>
      </c>
      <c r="P82" s="52">
        <f t="shared" si="101"/>
        <v>0.20293068111640958</v>
      </c>
    </row>
    <row r="83" spans="1:16" ht="20.100000000000001" customHeight="1" thickBot="1" x14ac:dyDescent="0.3">
      <c r="A83" s="8" t="s">
        <v>17</v>
      </c>
      <c r="B83" s="19">
        <f>B84-SUM(B62:B82)</f>
        <v>1358.4500000000025</v>
      </c>
      <c r="C83" s="140">
        <f>C84-SUM(C62:C82)</f>
        <v>1268.0399999999991</v>
      </c>
      <c r="D83" s="247">
        <f t="shared" si="69"/>
        <v>0.12551475880599078</v>
      </c>
      <c r="E83" s="215">
        <f t="shared" si="70"/>
        <v>8.975469710868747E-2</v>
      </c>
      <c r="F83" s="52">
        <f t="shared" si="71"/>
        <v>-6.6553792925763425E-2</v>
      </c>
      <c r="H83" s="19">
        <f>H84-SUM(H62:H82)</f>
        <v>530.89900000000125</v>
      </c>
      <c r="I83" s="140">
        <f>I84-SUM(I62:I82)</f>
        <v>566.71100000000297</v>
      </c>
      <c r="J83" s="214">
        <f t="shared" si="72"/>
        <v>9.4596479949482157E-2</v>
      </c>
      <c r="K83" s="215">
        <f t="shared" si="73"/>
        <v>6.8261286170883922E-2</v>
      </c>
      <c r="L83" s="52">
        <f t="shared" ref="L83" si="102">(I83-H83)/H83</f>
        <v>6.7455391703509768E-2</v>
      </c>
      <c r="N83" s="40">
        <f t="shared" ref="N83:O84" si="103">(H83/B83)*10</f>
        <v>3.9081232286797474</v>
      </c>
      <c r="O83" s="143">
        <f t="shared" ref="O83" si="104">(I83/C83)*10</f>
        <v>4.4691886691271838</v>
      </c>
      <c r="P83" s="52">
        <f t="shared" ref="P83" si="105">(O83-N83)/N83</f>
        <v>0.14356390717929768</v>
      </c>
    </row>
    <row r="84" spans="1:16" ht="26.25" customHeight="1" thickBot="1" x14ac:dyDescent="0.3">
      <c r="A84" s="12" t="s">
        <v>18</v>
      </c>
      <c r="B84" s="17">
        <v>10823.030000000002</v>
      </c>
      <c r="C84" s="145">
        <v>14127.839999999998</v>
      </c>
      <c r="D84" s="243">
        <f>SUM(D62:D83)</f>
        <v>1.0000000000000002</v>
      </c>
      <c r="E84" s="244">
        <f>SUM(E62:E83)</f>
        <v>0.99999999999999989</v>
      </c>
      <c r="F84" s="57">
        <f>(C84-B84)/B84</f>
        <v>0.30534979575959736</v>
      </c>
      <c r="G84" s="1"/>
      <c r="H84" s="17">
        <v>5612.2489999999998</v>
      </c>
      <c r="I84" s="145">
        <v>8302.0850000000009</v>
      </c>
      <c r="J84" s="255">
        <f t="shared" si="72"/>
        <v>1</v>
      </c>
      <c r="K84" s="244">
        <f t="shared" si="73"/>
        <v>1</v>
      </c>
      <c r="L84" s="57">
        <f>(I84-H84)/H84</f>
        <v>0.47927951878115194</v>
      </c>
      <c r="M84" s="1"/>
      <c r="N84" s="37">
        <f t="shared" si="103"/>
        <v>5.1854693186658443</v>
      </c>
      <c r="O84" s="150">
        <f t="shared" si="103"/>
        <v>5.8764007803032889</v>
      </c>
      <c r="P84" s="57">
        <f>(O84-N84)/N84</f>
        <v>0.13324376622002898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146</v>
      </c>
    </row>
    <row r="2" spans="1:18" ht="15.75" thickBot="1" x14ac:dyDescent="0.3"/>
    <row r="3" spans="1:18" x14ac:dyDescent="0.25">
      <c r="A3" s="327" t="s">
        <v>16</v>
      </c>
      <c r="B3" s="341"/>
      <c r="C3" s="341"/>
      <c r="D3" s="344" t="s">
        <v>1</v>
      </c>
      <c r="E3" s="340"/>
      <c r="F3" s="344" t="s">
        <v>104</v>
      </c>
      <c r="G3" s="340"/>
      <c r="H3" s="130" t="s">
        <v>0</v>
      </c>
      <c r="J3" s="346" t="s">
        <v>19</v>
      </c>
      <c r="K3" s="340"/>
      <c r="L3" s="338" t="s">
        <v>104</v>
      </c>
      <c r="M3" s="339"/>
      <c r="N3" s="130" t="s">
        <v>0</v>
      </c>
      <c r="P3" s="352" t="s">
        <v>22</v>
      </c>
      <c r="Q3" s="340"/>
      <c r="R3" s="130" t="s">
        <v>0</v>
      </c>
    </row>
    <row r="4" spans="1:18" x14ac:dyDescent="0.25">
      <c r="A4" s="342"/>
      <c r="B4" s="343"/>
      <c r="C4" s="343"/>
      <c r="D4" s="347" t="s">
        <v>156</v>
      </c>
      <c r="E4" s="349"/>
      <c r="F4" s="347" t="str">
        <f>D4</f>
        <v>jan-dez</v>
      </c>
      <c r="G4" s="349"/>
      <c r="H4" s="131" t="s">
        <v>137</v>
      </c>
      <c r="J4" s="350" t="str">
        <f>D4</f>
        <v>jan-dez</v>
      </c>
      <c r="K4" s="349"/>
      <c r="L4" s="351" t="str">
        <f>D4</f>
        <v>jan-dez</v>
      </c>
      <c r="M4" s="337"/>
      <c r="N4" s="131" t="str">
        <f>H4</f>
        <v>2022/2021</v>
      </c>
      <c r="P4" s="350" t="str">
        <f>D4</f>
        <v>jan-dez</v>
      </c>
      <c r="Q4" s="348"/>
      <c r="R4" s="131" t="str">
        <f>N4</f>
        <v>2022/2021</v>
      </c>
    </row>
    <row r="5" spans="1:18" ht="19.5" customHeight="1" thickBot="1" x14ac:dyDescent="0.3">
      <c r="A5" s="328"/>
      <c r="B5" s="353"/>
      <c r="C5" s="353"/>
      <c r="D5" s="99">
        <v>2021</v>
      </c>
      <c r="E5" s="160">
        <v>2022</v>
      </c>
      <c r="F5" s="99">
        <f>D5</f>
        <v>2021</v>
      </c>
      <c r="G5" s="134">
        <f>E5</f>
        <v>2022</v>
      </c>
      <c r="H5" s="166" t="s">
        <v>1</v>
      </c>
      <c r="J5" s="25">
        <f>D5</f>
        <v>2021</v>
      </c>
      <c r="K5" s="134">
        <f>E5</f>
        <v>2022</v>
      </c>
      <c r="L5" s="159">
        <f>F5</f>
        <v>2021</v>
      </c>
      <c r="M5" s="144">
        <f>G5</f>
        <v>2022</v>
      </c>
      <c r="N5" s="259">
        <v>1000</v>
      </c>
      <c r="P5" s="25">
        <f>D5</f>
        <v>2021</v>
      </c>
      <c r="Q5" s="134">
        <f>E5</f>
        <v>2022</v>
      </c>
      <c r="R5" s="166"/>
    </row>
    <row r="6" spans="1:18" ht="24" customHeight="1" x14ac:dyDescent="0.25">
      <c r="A6" s="161" t="s">
        <v>20</v>
      </c>
      <c r="B6" s="1"/>
      <c r="C6" s="1"/>
      <c r="D6" s="115">
        <v>467292.68999999989</v>
      </c>
      <c r="E6" s="147">
        <v>442933.79999999976</v>
      </c>
      <c r="F6" s="247">
        <f>D6/D8</f>
        <v>0.71903005037151257</v>
      </c>
      <c r="G6" s="246">
        <f>E6/E8</f>
        <v>0.74783667730166059</v>
      </c>
      <c r="H6" s="165">
        <f>(E6-D6)/D6</f>
        <v>-5.2127693245105411E-2</v>
      </c>
      <c r="I6" s="1"/>
      <c r="J6" s="115">
        <v>206138.52900000001</v>
      </c>
      <c r="K6" s="147">
        <v>196569.90699999998</v>
      </c>
      <c r="L6" s="247">
        <f>J6/J8</f>
        <v>0.61277323113944471</v>
      </c>
      <c r="M6" s="246">
        <f>K6/K8</f>
        <v>0.61727753122132167</v>
      </c>
      <c r="N6" s="165">
        <f>(K6-J6)/J6</f>
        <v>-4.6418406332956956E-2</v>
      </c>
      <c r="P6" s="27">
        <f t="shared" ref="P6:Q8" si="0">(J6/D6)*10</f>
        <v>4.4113364794985355</v>
      </c>
      <c r="Q6" s="152">
        <f t="shared" si="0"/>
        <v>4.4379071319461296</v>
      </c>
      <c r="R6" s="165">
        <f>(Q6-P6)/P6</f>
        <v>6.0232658676298957E-3</v>
      </c>
    </row>
    <row r="7" spans="1:18" ht="24" customHeight="1" thickBot="1" x14ac:dyDescent="0.3">
      <c r="A7" s="161" t="s">
        <v>21</v>
      </c>
      <c r="B7" s="1"/>
      <c r="C7" s="1"/>
      <c r="D7" s="117">
        <v>182600.44000000003</v>
      </c>
      <c r="E7" s="140">
        <v>149353.00999999992</v>
      </c>
      <c r="F7" s="247">
        <f>D7/D8</f>
        <v>0.28096994962848748</v>
      </c>
      <c r="G7" s="215">
        <f>E7/E8</f>
        <v>0.25216332269833935</v>
      </c>
      <c r="H7" s="55">
        <f t="shared" ref="H7:H8" si="1">(E7-D7)/D7</f>
        <v>-0.18207749116048189</v>
      </c>
      <c r="J7" s="196">
        <v>130264.10499999992</v>
      </c>
      <c r="K7" s="142">
        <v>121876.65399999995</v>
      </c>
      <c r="L7" s="247">
        <f>J7/J8</f>
        <v>0.38722676886055518</v>
      </c>
      <c r="M7" s="215">
        <f>K7/K8</f>
        <v>0.38272246877867833</v>
      </c>
      <c r="N7" s="102">
        <f t="shared" ref="N7:N8" si="2">(K7-J7)/J7</f>
        <v>-6.4388044580661552E-2</v>
      </c>
      <c r="P7" s="27">
        <f t="shared" si="0"/>
        <v>7.1338330290989385</v>
      </c>
      <c r="Q7" s="152">
        <f t="shared" si="0"/>
        <v>8.1603078505080013</v>
      </c>
      <c r="R7" s="102">
        <f t="shared" ref="R7:R8" si="3">(Q7-P7)/P7</f>
        <v>0.14388825996095889</v>
      </c>
    </row>
    <row r="8" spans="1:18" ht="26.25" customHeight="1" thickBot="1" x14ac:dyDescent="0.3">
      <c r="A8" s="12" t="s">
        <v>12</v>
      </c>
      <c r="B8" s="162"/>
      <c r="C8" s="162"/>
      <c r="D8" s="163">
        <v>649893.12999999989</v>
      </c>
      <c r="E8" s="145">
        <v>592286.80999999971</v>
      </c>
      <c r="F8" s="243">
        <f>SUM(F6:F7)</f>
        <v>1</v>
      </c>
      <c r="G8" s="244">
        <f>SUM(G6:G7)</f>
        <v>1</v>
      </c>
      <c r="H8" s="164">
        <f t="shared" si="1"/>
        <v>-8.8639681419620781E-2</v>
      </c>
      <c r="I8" s="1"/>
      <c r="J8" s="17">
        <v>336402.63399999996</v>
      </c>
      <c r="K8" s="145">
        <v>318446.56099999993</v>
      </c>
      <c r="L8" s="243">
        <f>SUM(L6:L7)</f>
        <v>0.99999999999999989</v>
      </c>
      <c r="M8" s="244">
        <f>SUM(M6:M7)</f>
        <v>1</v>
      </c>
      <c r="N8" s="164">
        <f t="shared" si="2"/>
        <v>-5.3376731289208737E-2</v>
      </c>
      <c r="O8" s="1"/>
      <c r="P8" s="29">
        <f t="shared" si="0"/>
        <v>5.1762761979034924</v>
      </c>
      <c r="Q8" s="146">
        <f t="shared" si="0"/>
        <v>5.3765600655533774</v>
      </c>
      <c r="R8" s="164">
        <f t="shared" si="3"/>
        <v>3.8692654717884738E-2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145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F5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159</v>
      </c>
      <c r="B7" s="39">
        <v>187291.30000000002</v>
      </c>
      <c r="C7" s="147">
        <v>178483.08000000002</v>
      </c>
      <c r="D7" s="247">
        <f>B7/$B$33</f>
        <v>0.28818784405368297</v>
      </c>
      <c r="E7" s="246">
        <f>C7/$C$33</f>
        <v>0.30134569432670627</v>
      </c>
      <c r="F7" s="52">
        <f>(C7-B7)/B7</f>
        <v>-4.7029520324756144E-2</v>
      </c>
      <c r="H7" s="39">
        <v>75226.39499999999</v>
      </c>
      <c r="I7" s="147">
        <v>71956.630999999994</v>
      </c>
      <c r="J7" s="247">
        <f>H7/$H$33</f>
        <v>0.22362011291504913</v>
      </c>
      <c r="K7" s="246">
        <f>I7/$I$33</f>
        <v>0.22596140078900079</v>
      </c>
      <c r="L7" s="52">
        <f>(I7-H7)/H7</f>
        <v>-4.3465647928496325E-2</v>
      </c>
      <c r="N7" s="27">
        <f t="shared" ref="N7:N33" si="0">(H7/B7)*10</f>
        <v>4.0165450824464344</v>
      </c>
      <c r="O7" s="151">
        <f t="shared" ref="O7:O33" si="1">(I7/C7)*10</f>
        <v>4.0315659613224959</v>
      </c>
      <c r="P7" s="61">
        <f>(O7-N7)/N7</f>
        <v>3.7397510964603592E-3</v>
      </c>
    </row>
    <row r="8" spans="1:16" ht="20.100000000000001" customHeight="1" x14ac:dyDescent="0.25">
      <c r="A8" s="8" t="s">
        <v>161</v>
      </c>
      <c r="B8" s="19">
        <v>87034.890000000014</v>
      </c>
      <c r="C8" s="140">
        <v>61547.539999999994</v>
      </c>
      <c r="D8" s="247">
        <f t="shared" ref="D8:D32" si="2">B8/$B$33</f>
        <v>0.13392184958163808</v>
      </c>
      <c r="E8" s="215">
        <f t="shared" ref="E8:E32" si="3">C8/$C$33</f>
        <v>0.10391509478321824</v>
      </c>
      <c r="F8" s="52">
        <f t="shared" ref="F8:F33" si="4">(C8-B8)/B8</f>
        <v>-0.29284060679573465</v>
      </c>
      <c r="H8" s="19">
        <v>50308.435999999994</v>
      </c>
      <c r="I8" s="140">
        <v>37602.687999999995</v>
      </c>
      <c r="J8" s="247">
        <f t="shared" ref="J8:J32" si="5">H8/$H$33</f>
        <v>0.14954828207439055</v>
      </c>
      <c r="K8" s="215">
        <f t="shared" ref="K8:K32" si="6">I8/$I$33</f>
        <v>0.1180816268887262</v>
      </c>
      <c r="L8" s="52">
        <f t="shared" ref="L8:L33" si="7">(I8-H8)/H8</f>
        <v>-0.25255700654260055</v>
      </c>
      <c r="M8" s="1"/>
      <c r="N8" s="27">
        <f t="shared" si="0"/>
        <v>5.7802607666879329</v>
      </c>
      <c r="O8" s="152">
        <f t="shared" si="1"/>
        <v>6.1095354907767234</v>
      </c>
      <c r="P8" s="52">
        <f t="shared" ref="P8:P71" si="8">(O8-N8)/N8</f>
        <v>5.6965375331581053E-2</v>
      </c>
    </row>
    <row r="9" spans="1:16" ht="20.100000000000001" customHeight="1" x14ac:dyDescent="0.25">
      <c r="A9" s="8" t="s">
        <v>160</v>
      </c>
      <c r="B9" s="19">
        <v>41577.22</v>
      </c>
      <c r="C9" s="140">
        <v>34991.020000000004</v>
      </c>
      <c r="D9" s="247">
        <f t="shared" si="2"/>
        <v>6.3975472398054095E-2</v>
      </c>
      <c r="E9" s="215">
        <f t="shared" si="3"/>
        <v>5.9077830890746988E-2</v>
      </c>
      <c r="F9" s="52">
        <f t="shared" si="4"/>
        <v>-0.15840885946679448</v>
      </c>
      <c r="H9" s="19">
        <v>38697.182999999997</v>
      </c>
      <c r="I9" s="140">
        <v>37120.154000000002</v>
      </c>
      <c r="J9" s="247">
        <f t="shared" si="5"/>
        <v>0.11503234246376315</v>
      </c>
      <c r="K9" s="215">
        <f t="shared" si="6"/>
        <v>0.11656635224269229</v>
      </c>
      <c r="L9" s="52">
        <f t="shared" si="7"/>
        <v>-4.0753069803556377E-2</v>
      </c>
      <c r="N9" s="27">
        <f t="shared" si="0"/>
        <v>9.3073040958486395</v>
      </c>
      <c r="O9" s="152">
        <f t="shared" si="1"/>
        <v>10.60848011861329</v>
      </c>
      <c r="P9" s="52">
        <f t="shared" si="8"/>
        <v>0.13980160198537162</v>
      </c>
    </row>
    <row r="10" spans="1:16" ht="20.100000000000001" customHeight="1" x14ac:dyDescent="0.25">
      <c r="A10" s="8" t="s">
        <v>166</v>
      </c>
      <c r="B10" s="19">
        <v>97481.960000000021</v>
      </c>
      <c r="C10" s="140">
        <v>84048.750000000015</v>
      </c>
      <c r="D10" s="247">
        <f t="shared" si="2"/>
        <v>0.14999690795315834</v>
      </c>
      <c r="E10" s="215">
        <f t="shared" si="3"/>
        <v>0.14190549001082767</v>
      </c>
      <c r="F10" s="52">
        <f t="shared" si="4"/>
        <v>-0.13780200972569698</v>
      </c>
      <c r="H10" s="19">
        <v>39663.472999999998</v>
      </c>
      <c r="I10" s="140">
        <v>35541.945999999996</v>
      </c>
      <c r="J10" s="247">
        <f t="shared" si="5"/>
        <v>0.11790476349242847</v>
      </c>
      <c r="K10" s="215">
        <f t="shared" si="6"/>
        <v>0.11161039355673869</v>
      </c>
      <c r="L10" s="52">
        <f t="shared" si="7"/>
        <v>-0.10391240827549322</v>
      </c>
      <c r="N10" s="27">
        <f t="shared" si="0"/>
        <v>4.0688013453976506</v>
      </c>
      <c r="O10" s="152">
        <f t="shared" si="1"/>
        <v>4.2287298740314387</v>
      </c>
      <c r="P10" s="52">
        <f t="shared" si="8"/>
        <v>3.9306054795397755E-2</v>
      </c>
    </row>
    <row r="11" spans="1:16" ht="20.100000000000001" customHeight="1" x14ac:dyDescent="0.25">
      <c r="A11" s="8" t="s">
        <v>167</v>
      </c>
      <c r="B11" s="19">
        <v>83010.84</v>
      </c>
      <c r="C11" s="140">
        <v>76990.439999999988</v>
      </c>
      <c r="D11" s="247">
        <f t="shared" si="2"/>
        <v>0.12772998539005936</v>
      </c>
      <c r="E11" s="215">
        <f t="shared" si="3"/>
        <v>0.12998844259253378</v>
      </c>
      <c r="F11" s="52">
        <f t="shared" si="4"/>
        <v>-7.2525467758186871E-2</v>
      </c>
      <c r="H11" s="19">
        <v>33640.363000000005</v>
      </c>
      <c r="I11" s="140">
        <v>31071.927000000003</v>
      </c>
      <c r="J11" s="247">
        <f t="shared" si="5"/>
        <v>0.10000029607378159</v>
      </c>
      <c r="K11" s="215">
        <f t="shared" si="6"/>
        <v>9.7573441843512326E-2</v>
      </c>
      <c r="L11" s="52">
        <f t="shared" si="7"/>
        <v>-7.6349830113307676E-2</v>
      </c>
      <c r="N11" s="27">
        <f t="shared" si="0"/>
        <v>4.0525265134047563</v>
      </c>
      <c r="O11" s="152">
        <f t="shared" si="1"/>
        <v>4.0358162649804328</v>
      </c>
      <c r="P11" s="52">
        <f t="shared" si="8"/>
        <v>-4.1234149533754278E-3</v>
      </c>
    </row>
    <row r="12" spans="1:16" ht="20.100000000000001" customHeight="1" x14ac:dyDescent="0.25">
      <c r="A12" s="8" t="s">
        <v>164</v>
      </c>
      <c r="B12" s="19">
        <v>31632.150000000009</v>
      </c>
      <c r="C12" s="140">
        <v>35216.6</v>
      </c>
      <c r="D12" s="247">
        <f t="shared" si="2"/>
        <v>4.8672848718988602E-2</v>
      </c>
      <c r="E12" s="215">
        <f t="shared" si="3"/>
        <v>5.9458693669035091E-2</v>
      </c>
      <c r="F12" s="52">
        <f t="shared" si="4"/>
        <v>0.11331667306838103</v>
      </c>
      <c r="H12" s="19">
        <v>16227.028</v>
      </c>
      <c r="I12" s="140">
        <v>16503.821000000004</v>
      </c>
      <c r="J12" s="247">
        <f t="shared" si="5"/>
        <v>4.8236923138954946E-2</v>
      </c>
      <c r="K12" s="215">
        <f t="shared" si="6"/>
        <v>5.1826029925316104E-2</v>
      </c>
      <c r="L12" s="52">
        <f t="shared" si="7"/>
        <v>1.7057528957243637E-2</v>
      </c>
      <c r="N12" s="27">
        <f t="shared" si="0"/>
        <v>5.1299162402808518</v>
      </c>
      <c r="O12" s="152">
        <f t="shared" si="1"/>
        <v>4.6863754593004447</v>
      </c>
      <c r="P12" s="52">
        <f t="shared" si="8"/>
        <v>-8.6461602920075001E-2</v>
      </c>
    </row>
    <row r="13" spans="1:16" ht="20.100000000000001" customHeight="1" x14ac:dyDescent="0.25">
      <c r="A13" s="8" t="s">
        <v>171</v>
      </c>
      <c r="B13" s="19">
        <v>20716.670000000002</v>
      </c>
      <c r="C13" s="140">
        <v>19862.57</v>
      </c>
      <c r="D13" s="247">
        <f t="shared" si="2"/>
        <v>3.1877041075968893E-2</v>
      </c>
      <c r="E13" s="215">
        <f t="shared" si="3"/>
        <v>3.3535391409442318E-2</v>
      </c>
      <c r="F13" s="52">
        <f t="shared" si="4"/>
        <v>-4.1227668346312515E-2</v>
      </c>
      <c r="H13" s="19">
        <v>16938.334000000003</v>
      </c>
      <c r="I13" s="140">
        <v>16353.389000000003</v>
      </c>
      <c r="J13" s="247">
        <f t="shared" si="5"/>
        <v>5.0351371505610719E-2</v>
      </c>
      <c r="K13" s="215">
        <f t="shared" si="6"/>
        <v>5.135363669385018E-2</v>
      </c>
      <c r="L13" s="52">
        <f t="shared" si="7"/>
        <v>-3.4533797715879236E-2</v>
      </c>
      <c r="N13" s="27">
        <f t="shared" si="0"/>
        <v>8.1761856514584643</v>
      </c>
      <c r="O13" s="152">
        <f t="shared" si="1"/>
        <v>8.2332694107560105</v>
      </c>
      <c r="P13" s="52">
        <f t="shared" si="8"/>
        <v>6.9817102657598771E-3</v>
      </c>
    </row>
    <row r="14" spans="1:16" ht="20.100000000000001" customHeight="1" x14ac:dyDescent="0.25">
      <c r="A14" s="8" t="s">
        <v>163</v>
      </c>
      <c r="B14" s="19">
        <v>12467.83</v>
      </c>
      <c r="C14" s="140">
        <v>11328.4</v>
      </c>
      <c r="D14" s="247">
        <f t="shared" si="2"/>
        <v>1.9184431138701209E-2</v>
      </c>
      <c r="E14" s="215">
        <f t="shared" si="3"/>
        <v>1.9126544452340574E-2</v>
      </c>
      <c r="F14" s="52">
        <f t="shared" si="4"/>
        <v>-9.1389600275268448E-2</v>
      </c>
      <c r="H14" s="19">
        <v>11430.775000000001</v>
      </c>
      <c r="I14" s="140">
        <v>11633.646999999999</v>
      </c>
      <c r="J14" s="247">
        <f t="shared" si="5"/>
        <v>3.397944559494738E-2</v>
      </c>
      <c r="K14" s="215">
        <f t="shared" si="6"/>
        <v>3.6532493751753839E-2</v>
      </c>
      <c r="L14" s="52">
        <f t="shared" si="7"/>
        <v>1.7747877987275364E-2</v>
      </c>
      <c r="N14" s="27">
        <f t="shared" si="0"/>
        <v>9.1682153189448385</v>
      </c>
      <c r="O14" s="152">
        <f t="shared" si="1"/>
        <v>10.269452879488718</v>
      </c>
      <c r="P14" s="52">
        <f t="shared" si="8"/>
        <v>0.12011471395837806</v>
      </c>
    </row>
    <row r="15" spans="1:16" ht="20.100000000000001" customHeight="1" x14ac:dyDescent="0.25">
      <c r="A15" s="8" t="s">
        <v>174</v>
      </c>
      <c r="B15" s="19">
        <v>806.05000000000018</v>
      </c>
      <c r="C15" s="140">
        <v>2287.14</v>
      </c>
      <c r="D15" s="247">
        <f t="shared" si="2"/>
        <v>1.2402808443289742E-3</v>
      </c>
      <c r="E15" s="215">
        <f t="shared" si="3"/>
        <v>3.8615413367047617E-3</v>
      </c>
      <c r="F15" s="52">
        <f t="shared" si="4"/>
        <v>1.8374666583958803</v>
      </c>
      <c r="H15" s="19">
        <v>2282.2229999999995</v>
      </c>
      <c r="I15" s="140">
        <v>6365.3579999999984</v>
      </c>
      <c r="J15" s="247">
        <f t="shared" si="5"/>
        <v>6.7842007443972572E-3</v>
      </c>
      <c r="K15" s="215">
        <f t="shared" si="6"/>
        <v>1.9988779216240295E-2</v>
      </c>
      <c r="L15" s="52">
        <f t="shared" si="7"/>
        <v>1.7891043075107034</v>
      </c>
      <c r="N15" s="27">
        <f t="shared" si="0"/>
        <v>28.313665405371861</v>
      </c>
      <c r="O15" s="152">
        <f t="shared" si="1"/>
        <v>27.831081612843981</v>
      </c>
      <c r="P15" s="52">
        <f t="shared" si="8"/>
        <v>-1.7044200587194927E-2</v>
      </c>
    </row>
    <row r="16" spans="1:16" ht="20.100000000000001" customHeight="1" x14ac:dyDescent="0.25">
      <c r="A16" s="8" t="s">
        <v>172</v>
      </c>
      <c r="B16" s="19">
        <v>13125.270000000002</v>
      </c>
      <c r="C16" s="140">
        <v>13931.610000000002</v>
      </c>
      <c r="D16" s="247">
        <f t="shared" si="2"/>
        <v>2.0196043617202102E-2</v>
      </c>
      <c r="E16" s="215">
        <f t="shared" si="3"/>
        <v>2.3521729278421714E-2</v>
      </c>
      <c r="F16" s="52">
        <f t="shared" si="4"/>
        <v>6.1434164782895893E-2</v>
      </c>
      <c r="H16" s="19">
        <v>5804.1330000000007</v>
      </c>
      <c r="I16" s="140">
        <v>6263.665</v>
      </c>
      <c r="J16" s="247">
        <f t="shared" si="5"/>
        <v>1.725353018490336E-2</v>
      </c>
      <c r="K16" s="215">
        <f t="shared" si="6"/>
        <v>1.966943835201285E-2</v>
      </c>
      <c r="L16" s="52">
        <f t="shared" si="7"/>
        <v>7.9173237415476036E-2</v>
      </c>
      <c r="N16" s="27">
        <f t="shared" si="0"/>
        <v>4.4221056023990366</v>
      </c>
      <c r="O16" s="152">
        <f t="shared" si="1"/>
        <v>4.496009434659741</v>
      </c>
      <c r="P16" s="52">
        <f t="shared" si="8"/>
        <v>1.6712362595006965E-2</v>
      </c>
    </row>
    <row r="17" spans="1:16" ht="20.100000000000001" customHeight="1" x14ac:dyDescent="0.25">
      <c r="A17" s="8" t="s">
        <v>168</v>
      </c>
      <c r="B17" s="19">
        <v>7543.6600000000008</v>
      </c>
      <c r="C17" s="140">
        <v>7121.8799999999992</v>
      </c>
      <c r="D17" s="247">
        <f t="shared" si="2"/>
        <v>1.1607539227257251E-2</v>
      </c>
      <c r="E17" s="215">
        <f t="shared" si="3"/>
        <v>1.2024377176321042E-2</v>
      </c>
      <c r="F17" s="52">
        <f t="shared" si="4"/>
        <v>-5.59118518066829E-2</v>
      </c>
      <c r="H17" s="19">
        <v>4986.8969999999999</v>
      </c>
      <c r="I17" s="140">
        <v>4702.8860000000004</v>
      </c>
      <c r="J17" s="247">
        <f t="shared" si="5"/>
        <v>1.4824191299286905E-2</v>
      </c>
      <c r="K17" s="215">
        <f t="shared" si="6"/>
        <v>1.4768210984071516E-2</v>
      </c>
      <c r="L17" s="52">
        <f t="shared" si="7"/>
        <v>-5.6951446961908278E-2</v>
      </c>
      <c r="N17" s="27">
        <f t="shared" si="0"/>
        <v>6.6107128370048489</v>
      </c>
      <c r="O17" s="152">
        <f t="shared" si="1"/>
        <v>6.6034333631007556</v>
      </c>
      <c r="P17" s="52">
        <f t="shared" si="8"/>
        <v>-1.1011632305891366E-3</v>
      </c>
    </row>
    <row r="18" spans="1:16" ht="20.100000000000001" customHeight="1" x14ac:dyDescent="0.25">
      <c r="A18" s="8" t="s">
        <v>193</v>
      </c>
      <c r="B18" s="19">
        <v>4216.6699999999992</v>
      </c>
      <c r="C18" s="140">
        <v>3888.4800000000005</v>
      </c>
      <c r="D18" s="247">
        <f t="shared" si="2"/>
        <v>6.4882513837313483E-3</v>
      </c>
      <c r="E18" s="215">
        <f t="shared" si="3"/>
        <v>6.5651976953530321E-3</v>
      </c>
      <c r="F18" s="52">
        <f t="shared" si="4"/>
        <v>-7.7831559026435251E-2</v>
      </c>
      <c r="H18" s="19">
        <v>3814.3629999999998</v>
      </c>
      <c r="I18" s="140">
        <v>3740.5069999999996</v>
      </c>
      <c r="J18" s="247">
        <f t="shared" si="5"/>
        <v>1.1338683513399594E-2</v>
      </c>
      <c r="K18" s="215">
        <f t="shared" si="6"/>
        <v>1.174610580894293E-2</v>
      </c>
      <c r="L18" s="52">
        <f t="shared" si="7"/>
        <v>-1.9362603926265074E-2</v>
      </c>
      <c r="N18" s="27">
        <f t="shared" si="0"/>
        <v>9.045913007183394</v>
      </c>
      <c r="O18" s="152">
        <f t="shared" si="1"/>
        <v>9.619457988725669</v>
      </c>
      <c r="P18" s="52">
        <f t="shared" si="8"/>
        <v>6.340376931403395E-2</v>
      </c>
    </row>
    <row r="19" spans="1:16" ht="20.100000000000001" customHeight="1" x14ac:dyDescent="0.25">
      <c r="A19" s="8" t="s">
        <v>178</v>
      </c>
      <c r="B19" s="19">
        <v>5936.4500000000007</v>
      </c>
      <c r="C19" s="140">
        <v>6641.17</v>
      </c>
      <c r="D19" s="247">
        <f t="shared" si="2"/>
        <v>9.1345018526353666E-3</v>
      </c>
      <c r="E19" s="215">
        <f t="shared" si="3"/>
        <v>1.1212760250392877E-2</v>
      </c>
      <c r="F19" s="52">
        <f t="shared" si="4"/>
        <v>0.11871067725660947</v>
      </c>
      <c r="H19" s="19">
        <v>3092.0779999999995</v>
      </c>
      <c r="I19" s="140">
        <v>3484.3009999999995</v>
      </c>
      <c r="J19" s="247">
        <f t="shared" si="5"/>
        <v>9.1915986603125048E-3</v>
      </c>
      <c r="K19" s="215">
        <f t="shared" si="6"/>
        <v>1.0941556376236072E-2</v>
      </c>
      <c r="L19" s="52">
        <f t="shared" si="7"/>
        <v>0.12684770565296219</v>
      </c>
      <c r="N19" s="27">
        <f t="shared" si="0"/>
        <v>5.2086314211355251</v>
      </c>
      <c r="O19" s="152">
        <f t="shared" si="1"/>
        <v>5.2465168035150427</v>
      </c>
      <c r="P19" s="52">
        <f t="shared" si="8"/>
        <v>7.2735771292602273E-3</v>
      </c>
    </row>
    <row r="20" spans="1:16" ht="20.100000000000001" customHeight="1" x14ac:dyDescent="0.25">
      <c r="A20" s="8" t="s">
        <v>162</v>
      </c>
      <c r="B20" s="19">
        <v>7431.1100000000006</v>
      </c>
      <c r="C20" s="140">
        <v>6564.75</v>
      </c>
      <c r="D20" s="247">
        <f t="shared" si="2"/>
        <v>1.1434356907265655E-2</v>
      </c>
      <c r="E20" s="215">
        <f t="shared" si="3"/>
        <v>1.1083734922275237E-2</v>
      </c>
      <c r="F20" s="52">
        <f t="shared" si="4"/>
        <v>-0.11658554374783855</v>
      </c>
      <c r="H20" s="19">
        <v>3372.248</v>
      </c>
      <c r="I20" s="140">
        <v>3217.6759999999999</v>
      </c>
      <c r="J20" s="247">
        <f t="shared" si="5"/>
        <v>1.0024439939432811E-2</v>
      </c>
      <c r="K20" s="215">
        <f t="shared" si="6"/>
        <v>1.0104288738103219E-2</v>
      </c>
      <c r="L20" s="52">
        <f t="shared" si="7"/>
        <v>-4.5836486521750514E-2</v>
      </c>
      <c r="N20" s="27">
        <f t="shared" si="0"/>
        <v>4.5380138364255131</v>
      </c>
      <c r="O20" s="152">
        <f t="shared" si="1"/>
        <v>4.9014448379603177</v>
      </c>
      <c r="P20" s="52">
        <f t="shared" si="8"/>
        <v>8.0085917459667907E-2</v>
      </c>
    </row>
    <row r="21" spans="1:16" ht="20.100000000000001" customHeight="1" x14ac:dyDescent="0.25">
      <c r="A21" s="8" t="s">
        <v>169</v>
      </c>
      <c r="B21" s="19">
        <v>7039.9199999999983</v>
      </c>
      <c r="C21" s="140">
        <v>7323.2599999999984</v>
      </c>
      <c r="D21" s="247">
        <f t="shared" si="2"/>
        <v>1.083242717152587E-2</v>
      </c>
      <c r="E21" s="215">
        <f t="shared" si="3"/>
        <v>1.2364381371248156E-2</v>
      </c>
      <c r="F21" s="52">
        <f t="shared" si="4"/>
        <v>4.0247616450186964E-2</v>
      </c>
      <c r="H21" s="19">
        <v>2641.8789999999995</v>
      </c>
      <c r="I21" s="140">
        <v>2727.2930000000001</v>
      </c>
      <c r="J21" s="247">
        <f t="shared" si="5"/>
        <v>7.8533243589287653E-3</v>
      </c>
      <c r="K21" s="215">
        <f t="shared" si="6"/>
        <v>8.564366314510144E-3</v>
      </c>
      <c r="L21" s="52">
        <f t="shared" si="7"/>
        <v>3.2330776693406733E-2</v>
      </c>
      <c r="N21" s="27">
        <f t="shared" si="0"/>
        <v>3.752711678541802</v>
      </c>
      <c r="O21" s="152">
        <f t="shared" si="1"/>
        <v>3.724151539068667</v>
      </c>
      <c r="P21" s="52">
        <f t="shared" si="8"/>
        <v>-7.6105339071059746E-3</v>
      </c>
    </row>
    <row r="22" spans="1:16" ht="20.100000000000001" customHeight="1" x14ac:dyDescent="0.25">
      <c r="A22" s="8" t="s">
        <v>173</v>
      </c>
      <c r="B22" s="19">
        <v>2159.9</v>
      </c>
      <c r="C22" s="140">
        <v>1879.4199999999998</v>
      </c>
      <c r="D22" s="247">
        <f t="shared" si="2"/>
        <v>3.3234695064402343E-3</v>
      </c>
      <c r="E22" s="215">
        <f t="shared" si="3"/>
        <v>3.1731586256327393E-3</v>
      </c>
      <c r="F22" s="52">
        <f t="shared" si="4"/>
        <v>-0.1298578637899904</v>
      </c>
      <c r="H22" s="19">
        <v>2005.153</v>
      </c>
      <c r="I22" s="140">
        <v>1885.2909999999999</v>
      </c>
      <c r="J22" s="247">
        <f t="shared" si="5"/>
        <v>5.9605746130988943E-3</v>
      </c>
      <c r="K22" s="215">
        <f t="shared" si="6"/>
        <v>5.9202743282255124E-3</v>
      </c>
      <c r="L22" s="52">
        <f t="shared" si="7"/>
        <v>-5.9776984599180252E-2</v>
      </c>
      <c r="N22" s="27">
        <f t="shared" si="0"/>
        <v>9.2835455345154863</v>
      </c>
      <c r="O22" s="152">
        <f t="shared" si="1"/>
        <v>10.031238360770878</v>
      </c>
      <c r="P22" s="52">
        <f t="shared" si="8"/>
        <v>8.0539576552463632E-2</v>
      </c>
    </row>
    <row r="23" spans="1:16" ht="20.100000000000001" customHeight="1" x14ac:dyDescent="0.25">
      <c r="A23" s="8" t="s">
        <v>198</v>
      </c>
      <c r="B23" s="19">
        <v>662.11999999999989</v>
      </c>
      <c r="C23" s="140">
        <v>1456.63</v>
      </c>
      <c r="D23" s="247">
        <f t="shared" si="2"/>
        <v>1.0188136624863222E-3</v>
      </c>
      <c r="E23" s="215">
        <f t="shared" si="3"/>
        <v>2.4593321603768275E-3</v>
      </c>
      <c r="F23" s="52">
        <f t="shared" si="4"/>
        <v>1.199948649791579</v>
      </c>
      <c r="H23" s="19">
        <v>473.32399999999996</v>
      </c>
      <c r="I23" s="140">
        <v>1881.6719999999996</v>
      </c>
      <c r="J23" s="247">
        <f t="shared" si="5"/>
        <v>1.4070163315070823E-3</v>
      </c>
      <c r="K23" s="215">
        <f t="shared" si="6"/>
        <v>5.9089097840814781E-3</v>
      </c>
      <c r="L23" s="52">
        <f t="shared" si="7"/>
        <v>2.9754417692743229</v>
      </c>
      <c r="N23" s="27">
        <f t="shared" si="0"/>
        <v>7.1486135443726218</v>
      </c>
      <c r="O23" s="152">
        <f t="shared" si="1"/>
        <v>12.91798191716496</v>
      </c>
      <c r="P23" s="52">
        <f t="shared" si="8"/>
        <v>0.8070611646553445</v>
      </c>
    </row>
    <row r="24" spans="1:16" ht="20.100000000000001" customHeight="1" x14ac:dyDescent="0.25">
      <c r="A24" s="8" t="s">
        <v>170</v>
      </c>
      <c r="B24" s="19">
        <v>3179.5899999999997</v>
      </c>
      <c r="C24" s="140">
        <v>2955.6399999999994</v>
      </c>
      <c r="D24" s="247">
        <f t="shared" si="2"/>
        <v>4.8924813222752453E-3</v>
      </c>
      <c r="E24" s="215">
        <f t="shared" si="3"/>
        <v>4.9902174927717851E-3</v>
      </c>
      <c r="F24" s="52">
        <f t="shared" si="4"/>
        <v>-7.0433609364729505E-2</v>
      </c>
      <c r="H24" s="19">
        <v>2061.9879999999994</v>
      </c>
      <c r="I24" s="140">
        <v>1830.2459999999999</v>
      </c>
      <c r="J24" s="247">
        <f t="shared" si="5"/>
        <v>6.1295239442150096E-3</v>
      </c>
      <c r="K24" s="215">
        <f t="shared" si="6"/>
        <v>5.7474195803923272E-3</v>
      </c>
      <c r="L24" s="52">
        <f t="shared" si="7"/>
        <v>-0.11238765696017609</v>
      </c>
      <c r="N24" s="27">
        <f t="shared" si="0"/>
        <v>6.4850751197481422</v>
      </c>
      <c r="O24" s="152">
        <f t="shared" si="1"/>
        <v>6.1923847288573715</v>
      </c>
      <c r="P24" s="52">
        <f t="shared" si="8"/>
        <v>-4.5132922207713429E-2</v>
      </c>
    </row>
    <row r="25" spans="1:16" ht="20.100000000000001" customHeight="1" x14ac:dyDescent="0.25">
      <c r="A25" s="8" t="s">
        <v>184</v>
      </c>
      <c r="B25" s="19">
        <v>1822.92</v>
      </c>
      <c r="C25" s="140">
        <v>2830.4000000000005</v>
      </c>
      <c r="D25" s="247">
        <f t="shared" si="2"/>
        <v>2.8049534851984034E-3</v>
      </c>
      <c r="E25" s="215">
        <f t="shared" si="3"/>
        <v>4.7787658820225964E-3</v>
      </c>
      <c r="F25" s="52">
        <f t="shared" si="4"/>
        <v>0.55267373225374694</v>
      </c>
      <c r="H25" s="19">
        <v>1235.2949999999998</v>
      </c>
      <c r="I25" s="140">
        <v>1781.1539999999998</v>
      </c>
      <c r="J25" s="247">
        <f t="shared" si="5"/>
        <v>3.672072912484981E-3</v>
      </c>
      <c r="K25" s="215">
        <f t="shared" si="6"/>
        <v>5.5932587069137778E-3</v>
      </c>
      <c r="L25" s="52">
        <f t="shared" si="7"/>
        <v>0.4418855415103275</v>
      </c>
      <c r="N25" s="27">
        <f t="shared" si="0"/>
        <v>6.7764630373247305</v>
      </c>
      <c r="O25" s="152">
        <f t="shared" si="1"/>
        <v>6.292940927077443</v>
      </c>
      <c r="P25" s="52">
        <f t="shared" si="8"/>
        <v>-7.1353168693468805E-2</v>
      </c>
    </row>
    <row r="26" spans="1:16" ht="20.100000000000001" customHeight="1" x14ac:dyDescent="0.25">
      <c r="A26" s="8" t="s">
        <v>186</v>
      </c>
      <c r="B26" s="19">
        <v>2095.2000000000003</v>
      </c>
      <c r="C26" s="140">
        <v>2984.1399999999994</v>
      </c>
      <c r="D26" s="247">
        <f t="shared" si="2"/>
        <v>3.2239146765561271E-3</v>
      </c>
      <c r="E26" s="215">
        <f t="shared" si="3"/>
        <v>5.0383360723498111E-3</v>
      </c>
      <c r="F26" s="52">
        <f t="shared" si="4"/>
        <v>0.42427453226422251</v>
      </c>
      <c r="H26" s="19">
        <v>1252.8929999999998</v>
      </c>
      <c r="I26" s="140">
        <v>1565.135</v>
      </c>
      <c r="J26" s="247">
        <f t="shared" si="5"/>
        <v>3.7243852258303039E-3</v>
      </c>
      <c r="K26" s="215">
        <f t="shared" si="6"/>
        <v>4.9149062721390163E-3</v>
      </c>
      <c r="L26" s="52">
        <f t="shared" si="7"/>
        <v>0.24921681260889816</v>
      </c>
      <c r="N26" s="27">
        <f t="shared" si="0"/>
        <v>5.9798253150057255</v>
      </c>
      <c r="O26" s="152">
        <f t="shared" si="1"/>
        <v>5.2448444107850181</v>
      </c>
      <c r="P26" s="52">
        <f t="shared" si="8"/>
        <v>-0.12291009611540862</v>
      </c>
    </row>
    <row r="27" spans="1:16" ht="20.100000000000001" customHeight="1" x14ac:dyDescent="0.25">
      <c r="A27" s="8" t="s">
        <v>182</v>
      </c>
      <c r="B27" s="19">
        <v>3229.77</v>
      </c>
      <c r="C27" s="140">
        <v>2250.96</v>
      </c>
      <c r="D27" s="247">
        <f t="shared" si="2"/>
        <v>4.9696940172301836E-3</v>
      </c>
      <c r="E27" s="215">
        <f t="shared" si="3"/>
        <v>3.8004560662088685E-3</v>
      </c>
      <c r="F27" s="52">
        <f t="shared" si="4"/>
        <v>-0.30305873173631559</v>
      </c>
      <c r="H27" s="19">
        <v>2010.569</v>
      </c>
      <c r="I27" s="140">
        <v>1526.0340000000001</v>
      </c>
      <c r="J27" s="247">
        <f t="shared" si="5"/>
        <v>5.9766743681323219E-3</v>
      </c>
      <c r="K27" s="215">
        <f t="shared" si="6"/>
        <v>4.7921195795234224E-3</v>
      </c>
      <c r="L27" s="52">
        <f t="shared" si="7"/>
        <v>-0.24099396737938358</v>
      </c>
      <c r="N27" s="27">
        <f t="shared" ref="N27" si="9">(H27/B27)*10</f>
        <v>6.2251151010753087</v>
      </c>
      <c r="O27" s="152">
        <f t="shared" ref="O27" si="10">(I27/C27)*10</f>
        <v>6.7794807548779188</v>
      </c>
      <c r="P27" s="52">
        <f t="shared" ref="P27" si="11">(O27-N27)/N27</f>
        <v>8.9053076899228825E-2</v>
      </c>
    </row>
    <row r="28" spans="1:16" ht="20.100000000000001" customHeight="1" x14ac:dyDescent="0.25">
      <c r="A28" s="8" t="s">
        <v>183</v>
      </c>
      <c r="B28" s="19">
        <v>1982.5</v>
      </c>
      <c r="C28" s="140">
        <v>2055.67</v>
      </c>
      <c r="D28" s="247">
        <f t="shared" si="2"/>
        <v>3.0505015493855103E-3</v>
      </c>
      <c r="E28" s="215">
        <f t="shared" si="3"/>
        <v>3.4707340519705299E-3</v>
      </c>
      <c r="F28" s="52">
        <f t="shared" si="4"/>
        <v>3.6907944514501925E-2</v>
      </c>
      <c r="H28" s="19">
        <v>1097.7350000000001</v>
      </c>
      <c r="I28" s="140">
        <v>1474.4749999999999</v>
      </c>
      <c r="J28" s="247">
        <f t="shared" si="5"/>
        <v>3.263158159457216E-3</v>
      </c>
      <c r="K28" s="215">
        <f t="shared" si="6"/>
        <v>4.6302117233415494E-3</v>
      </c>
      <c r="L28" s="52">
        <f t="shared" si="7"/>
        <v>0.34319758411638485</v>
      </c>
      <c r="N28" s="27">
        <f t="shared" si="0"/>
        <v>5.5371248423707442</v>
      </c>
      <c r="O28" s="152">
        <f t="shared" si="1"/>
        <v>7.1727222754625011</v>
      </c>
      <c r="P28" s="52">
        <f t="shared" si="8"/>
        <v>0.29538749435013079</v>
      </c>
    </row>
    <row r="29" spans="1:16" ht="20.100000000000001" customHeight="1" x14ac:dyDescent="0.25">
      <c r="A29" s="8" t="s">
        <v>179</v>
      </c>
      <c r="B29" s="19">
        <v>1124.1300000000001</v>
      </c>
      <c r="C29" s="140">
        <v>1889.3600000000001</v>
      </c>
      <c r="D29" s="247">
        <f t="shared" si="2"/>
        <v>1.7297151610142416E-3</v>
      </c>
      <c r="E29" s="215">
        <f t="shared" si="3"/>
        <v>3.1899410354925845E-3</v>
      </c>
      <c r="F29" s="52">
        <f>(C29-B29)/B29</f>
        <v>0.68073087632213347</v>
      </c>
      <c r="H29" s="19">
        <v>698.07099999999991</v>
      </c>
      <c r="I29" s="140">
        <v>1342.8119999999999</v>
      </c>
      <c r="J29" s="247">
        <f t="shared" si="5"/>
        <v>2.0751056307127475E-3</v>
      </c>
      <c r="K29" s="215">
        <f t="shared" si="6"/>
        <v>4.216757737258151E-3</v>
      </c>
      <c r="L29" s="52">
        <f>(I29-H29)/H29</f>
        <v>0.92360375950297324</v>
      </c>
      <c r="N29" s="27">
        <f t="shared" si="0"/>
        <v>6.2098778611014724</v>
      </c>
      <c r="O29" s="152">
        <f t="shared" si="1"/>
        <v>7.1072320785874581</v>
      </c>
      <c r="P29" s="52">
        <f>(O29-N29)/N29</f>
        <v>0.14450432642274516</v>
      </c>
    </row>
    <row r="30" spans="1:16" ht="20.100000000000001" customHeight="1" x14ac:dyDescent="0.25">
      <c r="A30" s="8" t="s">
        <v>175</v>
      </c>
      <c r="B30" s="19">
        <v>2390.29</v>
      </c>
      <c r="C30" s="140">
        <v>2127.96</v>
      </c>
      <c r="D30" s="247">
        <f t="shared" si="2"/>
        <v>3.6779739462702099E-3</v>
      </c>
      <c r="E30" s="215">
        <f t="shared" si="3"/>
        <v>3.592786406977389E-3</v>
      </c>
      <c r="F30" s="52">
        <f t="shared" si="4"/>
        <v>-0.10974818955022191</v>
      </c>
      <c r="H30" s="19">
        <v>1447.0719999999999</v>
      </c>
      <c r="I30" s="140">
        <v>1247.4500000000003</v>
      </c>
      <c r="J30" s="247">
        <f t="shared" si="5"/>
        <v>4.3016072222549807E-3</v>
      </c>
      <c r="K30" s="215">
        <f t="shared" si="6"/>
        <v>3.9172977597330691E-3</v>
      </c>
      <c r="L30" s="52">
        <f t="shared" si="7"/>
        <v>-0.13794890648150171</v>
      </c>
      <c r="N30" s="27">
        <f t="shared" si="0"/>
        <v>6.0539599797514114</v>
      </c>
      <c r="O30" s="152">
        <f t="shared" si="1"/>
        <v>5.8621872591590076</v>
      </c>
      <c r="P30" s="52">
        <f t="shared" si="8"/>
        <v>-3.167723626086448E-2</v>
      </c>
    </row>
    <row r="31" spans="1:16" ht="20.100000000000001" customHeight="1" x14ac:dyDescent="0.25">
      <c r="A31" s="8" t="s">
        <v>200</v>
      </c>
      <c r="B31" s="19">
        <v>788.01999999999975</v>
      </c>
      <c r="C31" s="140">
        <v>1436.37</v>
      </c>
      <c r="D31" s="247">
        <f t="shared" si="2"/>
        <v>1.2125378214107284E-3</v>
      </c>
      <c r="E31" s="215">
        <f t="shared" si="3"/>
        <v>2.4251257595960976E-3</v>
      </c>
      <c r="F31" s="52">
        <f t="shared" si="4"/>
        <v>0.82275830562676122</v>
      </c>
      <c r="H31" s="19">
        <v>516.00300000000004</v>
      </c>
      <c r="I31" s="140">
        <v>1162.5840000000001</v>
      </c>
      <c r="J31" s="247">
        <f t="shared" si="5"/>
        <v>1.5338851359885598E-3</v>
      </c>
      <c r="K31" s="215">
        <f t="shared" si="6"/>
        <v>3.6507977864455566E-3</v>
      </c>
      <c r="L31" s="52">
        <f t="shared" si="7"/>
        <v>1.2530566682751845</v>
      </c>
      <c r="N31" s="27">
        <f t="shared" si="0"/>
        <v>6.5480952260094947</v>
      </c>
      <c r="O31" s="152">
        <f t="shared" si="1"/>
        <v>8.0939033814407164</v>
      </c>
      <c r="P31" s="52">
        <f t="shared" si="8"/>
        <v>0.23606989545466031</v>
      </c>
    </row>
    <row r="32" spans="1:16" ht="20.100000000000001" customHeight="1" thickBot="1" x14ac:dyDescent="0.3">
      <c r="A32" s="8" t="s">
        <v>17</v>
      </c>
      <c r="B32" s="19">
        <f>B33-SUM(B7:B31)</f>
        <v>23146.70000000007</v>
      </c>
      <c r="C32" s="140">
        <f>C33-SUM(C7:C31)</f>
        <v>20193.570000000065</v>
      </c>
      <c r="D32" s="247">
        <f t="shared" si="2"/>
        <v>3.5616163537534329E-2</v>
      </c>
      <c r="E32" s="215">
        <f t="shared" si="3"/>
        <v>3.4094242281032833E-2</v>
      </c>
      <c r="F32" s="52">
        <f t="shared" si="4"/>
        <v>-0.12758319760484196</v>
      </c>
      <c r="H32" s="19">
        <f>H33-SUM(H7:H31)</f>
        <v>15478.723000000231</v>
      </c>
      <c r="I32" s="140">
        <f>I33-SUM(I7:I31)</f>
        <v>14463.819000000192</v>
      </c>
      <c r="J32" s="247">
        <f t="shared" si="5"/>
        <v>4.601249049673084E-2</v>
      </c>
      <c r="K32" s="215">
        <f t="shared" si="6"/>
        <v>4.5419925260239156E-2</v>
      </c>
      <c r="L32" s="52">
        <f t="shared" si="7"/>
        <v>-6.5567682812078462E-2</v>
      </c>
      <c r="N32" s="27">
        <f t="shared" si="0"/>
        <v>6.6872266889017373</v>
      </c>
      <c r="O32" s="152">
        <f t="shared" si="1"/>
        <v>7.1625864074555148</v>
      </c>
      <c r="P32" s="52">
        <f t="shared" si="8"/>
        <v>7.1084732231777706E-2</v>
      </c>
    </row>
    <row r="33" spans="1:16" ht="26.25" customHeight="1" thickBot="1" x14ac:dyDescent="0.3">
      <c r="A33" s="12" t="s">
        <v>18</v>
      </c>
      <c r="B33" s="17">
        <v>649893.13000000035</v>
      </c>
      <c r="C33" s="145">
        <v>592286.81000000017</v>
      </c>
      <c r="D33" s="243">
        <f>SUM(D7:D32)</f>
        <v>0.99999999999999956</v>
      </c>
      <c r="E33" s="244">
        <f>SUM(E7:E32)</f>
        <v>0.99999999999999967</v>
      </c>
      <c r="F33" s="57">
        <f t="shared" si="4"/>
        <v>-8.8639681419620711E-2</v>
      </c>
      <c r="G33" s="1"/>
      <c r="H33" s="17">
        <v>336402.63400000019</v>
      </c>
      <c r="I33" s="145">
        <v>318446.56100000005</v>
      </c>
      <c r="J33" s="243">
        <f>SUM(J7:J32)</f>
        <v>1</v>
      </c>
      <c r="K33" s="244">
        <f>SUM(K7:K32)</f>
        <v>1.0000000000000004</v>
      </c>
      <c r="L33" s="57">
        <f t="shared" si="7"/>
        <v>-5.3376731289209049E-2</v>
      </c>
      <c r="N33" s="29">
        <f t="shared" si="0"/>
        <v>5.1762761979034924</v>
      </c>
      <c r="O33" s="146">
        <f t="shared" si="1"/>
        <v>5.3765600655533756</v>
      </c>
      <c r="P33" s="57">
        <f t="shared" si="8"/>
        <v>3.8692654717884398E-2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L5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159</v>
      </c>
      <c r="B39" s="39">
        <v>187291.30000000002</v>
      </c>
      <c r="C39" s="147">
        <v>178483.08000000002</v>
      </c>
      <c r="D39" s="247">
        <f t="shared" ref="D39:D61" si="12">B39/$B$62</f>
        <v>0.40080083426941682</v>
      </c>
      <c r="E39" s="246">
        <f t="shared" ref="E39:E61" si="13">C39/$C$62</f>
        <v>0.40295655919688228</v>
      </c>
      <c r="F39" s="52">
        <f>(C39-B39)/B39</f>
        <v>-4.7029520324756144E-2</v>
      </c>
      <c r="H39" s="39">
        <v>75226.39499999999</v>
      </c>
      <c r="I39" s="147">
        <v>71956.630999999994</v>
      </c>
      <c r="J39" s="247">
        <f t="shared" ref="J39:J61" si="14">H39/$H$62</f>
        <v>0.36493126910787255</v>
      </c>
      <c r="K39" s="246">
        <f t="shared" ref="K39:K61" si="15">I39/$I$62</f>
        <v>0.36606127610367117</v>
      </c>
      <c r="L39" s="52">
        <f>(I39-H39)/H39</f>
        <v>-4.3465647928496325E-2</v>
      </c>
      <c r="N39" s="27">
        <f t="shared" ref="N39:N62" si="16">(H39/B39)*10</f>
        <v>4.0165450824464344</v>
      </c>
      <c r="O39" s="151">
        <f t="shared" ref="O39:O62" si="17">(I39/C39)*10</f>
        <v>4.0315659613224959</v>
      </c>
      <c r="P39" s="61">
        <f t="shared" si="8"/>
        <v>3.7397510964603592E-3</v>
      </c>
    </row>
    <row r="40" spans="1:16" ht="20.100000000000001" customHeight="1" x14ac:dyDescent="0.25">
      <c r="A40" s="38" t="s">
        <v>166</v>
      </c>
      <c r="B40" s="19">
        <v>97481.960000000021</v>
      </c>
      <c r="C40" s="140">
        <v>84048.750000000015</v>
      </c>
      <c r="D40" s="247">
        <f t="shared" si="12"/>
        <v>0.20861006834923954</v>
      </c>
      <c r="E40" s="215">
        <f t="shared" si="13"/>
        <v>0.18975465408149031</v>
      </c>
      <c r="F40" s="52">
        <f t="shared" ref="F40:F62" si="18">(C40-B40)/B40</f>
        <v>-0.13780200972569698</v>
      </c>
      <c r="H40" s="19">
        <v>39663.472999999998</v>
      </c>
      <c r="I40" s="140">
        <v>35541.945999999996</v>
      </c>
      <c r="J40" s="247">
        <f t="shared" si="14"/>
        <v>0.19241173977718642</v>
      </c>
      <c r="K40" s="215">
        <f t="shared" si="15"/>
        <v>0.18081071788877626</v>
      </c>
      <c r="L40" s="52">
        <f t="shared" ref="L40:L62" si="19">(I40-H40)/H40</f>
        <v>-0.10391240827549322</v>
      </c>
      <c r="N40" s="27">
        <f t="shared" si="16"/>
        <v>4.0688013453976506</v>
      </c>
      <c r="O40" s="152">
        <f t="shared" si="17"/>
        <v>4.2287298740314387</v>
      </c>
      <c r="P40" s="52">
        <f t="shared" si="8"/>
        <v>3.9306054795397755E-2</v>
      </c>
    </row>
    <row r="41" spans="1:16" ht="20.100000000000001" customHeight="1" x14ac:dyDescent="0.25">
      <c r="A41" s="38" t="s">
        <v>167</v>
      </c>
      <c r="B41" s="19">
        <v>83010.84</v>
      </c>
      <c r="C41" s="140">
        <v>76990.439999999988</v>
      </c>
      <c r="D41" s="247">
        <f t="shared" si="12"/>
        <v>0.17764206840042795</v>
      </c>
      <c r="E41" s="215">
        <f t="shared" si="13"/>
        <v>0.17381929308623545</v>
      </c>
      <c r="F41" s="52">
        <f t="shared" si="18"/>
        <v>-7.2525467758186871E-2</v>
      </c>
      <c r="H41" s="19">
        <v>33640.363000000005</v>
      </c>
      <c r="I41" s="140">
        <v>31071.927000000003</v>
      </c>
      <c r="J41" s="247">
        <f t="shared" si="14"/>
        <v>0.16319299047680699</v>
      </c>
      <c r="K41" s="215">
        <f t="shared" si="15"/>
        <v>0.15807061962948374</v>
      </c>
      <c r="L41" s="52">
        <f t="shared" si="19"/>
        <v>-7.6349830113307676E-2</v>
      </c>
      <c r="N41" s="27">
        <f t="shared" si="16"/>
        <v>4.0525265134047563</v>
      </c>
      <c r="O41" s="152">
        <f t="shared" si="17"/>
        <v>4.0358162649804328</v>
      </c>
      <c r="P41" s="52">
        <f t="shared" si="8"/>
        <v>-4.1234149533754278E-3</v>
      </c>
    </row>
    <row r="42" spans="1:16" ht="20.100000000000001" customHeight="1" x14ac:dyDescent="0.25">
      <c r="A42" s="38" t="s">
        <v>164</v>
      </c>
      <c r="B42" s="19">
        <v>31632.150000000009</v>
      </c>
      <c r="C42" s="140">
        <v>35216.6</v>
      </c>
      <c r="D42" s="247">
        <f t="shared" si="12"/>
        <v>6.7692370706676372E-2</v>
      </c>
      <c r="E42" s="215">
        <f t="shared" si="13"/>
        <v>7.9507592330953294E-2</v>
      </c>
      <c r="F42" s="52">
        <f t="shared" si="18"/>
        <v>0.11331667306838103</v>
      </c>
      <c r="H42" s="19">
        <v>16227.028</v>
      </c>
      <c r="I42" s="140">
        <v>16503.821000000004</v>
      </c>
      <c r="J42" s="247">
        <f t="shared" si="14"/>
        <v>7.8719044318008108E-2</v>
      </c>
      <c r="K42" s="215">
        <f t="shared" si="15"/>
        <v>8.3959041604471013E-2</v>
      </c>
      <c r="L42" s="52">
        <f t="shared" si="19"/>
        <v>1.7057528957243637E-2</v>
      </c>
      <c r="N42" s="27">
        <f t="shared" si="16"/>
        <v>5.1299162402808518</v>
      </c>
      <c r="O42" s="152">
        <f t="shared" si="17"/>
        <v>4.6863754593004447</v>
      </c>
      <c r="P42" s="52">
        <f t="shared" si="8"/>
        <v>-8.6461602920075001E-2</v>
      </c>
    </row>
    <row r="43" spans="1:16" ht="20.100000000000001" customHeight="1" x14ac:dyDescent="0.25">
      <c r="A43" s="38" t="s">
        <v>171</v>
      </c>
      <c r="B43" s="19">
        <v>20716.670000000002</v>
      </c>
      <c r="C43" s="140">
        <v>19862.57</v>
      </c>
      <c r="D43" s="247">
        <f t="shared" si="12"/>
        <v>4.4333391990360467E-2</v>
      </c>
      <c r="E43" s="215">
        <f t="shared" si="13"/>
        <v>4.4843202302465968E-2</v>
      </c>
      <c r="F43" s="52">
        <f t="shared" si="18"/>
        <v>-4.1227668346312515E-2</v>
      </c>
      <c r="H43" s="19">
        <v>16938.334000000003</v>
      </c>
      <c r="I43" s="140">
        <v>16353.389000000003</v>
      </c>
      <c r="J43" s="247">
        <f t="shared" si="14"/>
        <v>8.2169665623256685E-2</v>
      </c>
      <c r="K43" s="215">
        <f t="shared" si="15"/>
        <v>8.3193756610975028E-2</v>
      </c>
      <c r="L43" s="52">
        <f t="shared" si="19"/>
        <v>-3.4533797715879236E-2</v>
      </c>
      <c r="N43" s="27">
        <f t="shared" si="16"/>
        <v>8.1761856514584643</v>
      </c>
      <c r="O43" s="152">
        <f t="shared" si="17"/>
        <v>8.2332694107560105</v>
      </c>
      <c r="P43" s="52">
        <f t="shared" si="8"/>
        <v>6.9817102657598771E-3</v>
      </c>
    </row>
    <row r="44" spans="1:16" ht="20.100000000000001" customHeight="1" x14ac:dyDescent="0.25">
      <c r="A44" s="38" t="s">
        <v>172</v>
      </c>
      <c r="B44" s="19">
        <v>13125.270000000002</v>
      </c>
      <c r="C44" s="140">
        <v>13931.610000000002</v>
      </c>
      <c r="D44" s="247">
        <f t="shared" si="12"/>
        <v>2.8087899256459586E-2</v>
      </c>
      <c r="E44" s="215">
        <f t="shared" si="13"/>
        <v>3.1453029775555634E-2</v>
      </c>
      <c r="F44" s="52">
        <f t="shared" si="18"/>
        <v>6.1434164782895893E-2</v>
      </c>
      <c r="H44" s="19">
        <v>5804.1330000000007</v>
      </c>
      <c r="I44" s="140">
        <v>6263.665</v>
      </c>
      <c r="J44" s="247">
        <f t="shared" si="14"/>
        <v>2.8156468507641287E-2</v>
      </c>
      <c r="K44" s="215">
        <f t="shared" si="15"/>
        <v>3.1864821505969365E-2</v>
      </c>
      <c r="L44" s="52">
        <f t="shared" si="19"/>
        <v>7.9173237415476036E-2</v>
      </c>
      <c r="N44" s="27">
        <f t="shared" si="16"/>
        <v>4.4221056023990366</v>
      </c>
      <c r="O44" s="152">
        <f t="shared" si="17"/>
        <v>4.496009434659741</v>
      </c>
      <c r="P44" s="52">
        <f t="shared" si="8"/>
        <v>1.6712362595006965E-2</v>
      </c>
    </row>
    <row r="45" spans="1:16" ht="20.100000000000001" customHeight="1" x14ac:dyDescent="0.25">
      <c r="A45" s="38" t="s">
        <v>178</v>
      </c>
      <c r="B45" s="19">
        <v>5936.4500000000007</v>
      </c>
      <c r="C45" s="140">
        <v>6641.17</v>
      </c>
      <c r="D45" s="247">
        <f t="shared" si="12"/>
        <v>1.2703922246247848E-2</v>
      </c>
      <c r="E45" s="215">
        <f t="shared" si="13"/>
        <v>1.4993594979656103E-2</v>
      </c>
      <c r="F45" s="52">
        <f t="shared" si="18"/>
        <v>0.11871067725660947</v>
      </c>
      <c r="H45" s="19">
        <v>3092.0779999999995</v>
      </c>
      <c r="I45" s="140">
        <v>3484.3009999999995</v>
      </c>
      <c r="J45" s="247">
        <f t="shared" si="14"/>
        <v>1.5000000315321933E-2</v>
      </c>
      <c r="K45" s="215">
        <f t="shared" si="15"/>
        <v>1.7725505664506411E-2</v>
      </c>
      <c r="L45" s="52">
        <f t="shared" si="19"/>
        <v>0.12684770565296219</v>
      </c>
      <c r="N45" s="27">
        <f t="shared" si="16"/>
        <v>5.2086314211355251</v>
      </c>
      <c r="O45" s="152">
        <f t="shared" si="17"/>
        <v>5.2465168035150427</v>
      </c>
      <c r="P45" s="52">
        <f t="shared" si="8"/>
        <v>7.2735771292602273E-3</v>
      </c>
    </row>
    <row r="46" spans="1:16" ht="20.100000000000001" customHeight="1" x14ac:dyDescent="0.25">
      <c r="A46" s="38" t="s">
        <v>169</v>
      </c>
      <c r="B46" s="19">
        <v>7039.9199999999983</v>
      </c>
      <c r="C46" s="140">
        <v>7323.2599999999984</v>
      </c>
      <c r="D46" s="247">
        <f t="shared" si="12"/>
        <v>1.5065333035704018E-2</v>
      </c>
      <c r="E46" s="215">
        <f t="shared" si="13"/>
        <v>1.6533531647392904E-2</v>
      </c>
      <c r="F46" s="52">
        <f t="shared" si="18"/>
        <v>4.0247616450186964E-2</v>
      </c>
      <c r="H46" s="19">
        <v>2641.8789999999995</v>
      </c>
      <c r="I46" s="140">
        <v>2727.2930000000001</v>
      </c>
      <c r="J46" s="247">
        <f t="shared" si="14"/>
        <v>1.28160369282542E-2</v>
      </c>
      <c r="K46" s="215">
        <f t="shared" si="15"/>
        <v>1.3874417715423751E-2</v>
      </c>
      <c r="L46" s="52">
        <f t="shared" si="19"/>
        <v>3.2330776693406733E-2</v>
      </c>
      <c r="N46" s="27">
        <f t="shared" si="16"/>
        <v>3.752711678541802</v>
      </c>
      <c r="O46" s="152">
        <f t="shared" si="17"/>
        <v>3.724151539068667</v>
      </c>
      <c r="P46" s="52">
        <f t="shared" si="8"/>
        <v>-7.6105339071059746E-3</v>
      </c>
    </row>
    <row r="47" spans="1:16" ht="20.100000000000001" customHeight="1" x14ac:dyDescent="0.25">
      <c r="A47" s="38" t="s">
        <v>170</v>
      </c>
      <c r="B47" s="19">
        <v>3179.5899999999997</v>
      </c>
      <c r="C47" s="140">
        <v>2955.6399999999994</v>
      </c>
      <c r="D47" s="247">
        <f t="shared" si="12"/>
        <v>6.8042793479178949E-3</v>
      </c>
      <c r="E47" s="215">
        <f t="shared" si="13"/>
        <v>6.6728707540494757E-3</v>
      </c>
      <c r="F47" s="52">
        <f t="shared" si="18"/>
        <v>-7.0433609364729505E-2</v>
      </c>
      <c r="H47" s="19">
        <v>2061.9879999999994</v>
      </c>
      <c r="I47" s="140">
        <v>1830.2459999999999</v>
      </c>
      <c r="J47" s="247">
        <f t="shared" si="14"/>
        <v>1.0002923810521609E-2</v>
      </c>
      <c r="K47" s="215">
        <f t="shared" si="15"/>
        <v>9.3109165483809247E-3</v>
      </c>
      <c r="L47" s="52">
        <f t="shared" si="19"/>
        <v>-0.11238765696017609</v>
      </c>
      <c r="N47" s="27">
        <f t="shared" si="16"/>
        <v>6.4850751197481422</v>
      </c>
      <c r="O47" s="152">
        <f t="shared" si="17"/>
        <v>6.1923847288573715</v>
      </c>
      <c r="P47" s="52">
        <f t="shared" si="8"/>
        <v>-4.5132922207713429E-2</v>
      </c>
    </row>
    <row r="48" spans="1:16" ht="20.100000000000001" customHeight="1" x14ac:dyDescent="0.25">
      <c r="A48" s="38" t="s">
        <v>184</v>
      </c>
      <c r="B48" s="19">
        <v>1822.92</v>
      </c>
      <c r="C48" s="140">
        <v>2830.4000000000005</v>
      </c>
      <c r="D48" s="247">
        <f t="shared" si="12"/>
        <v>3.9010240027508233E-3</v>
      </c>
      <c r="E48" s="215">
        <f t="shared" si="13"/>
        <v>6.3901196973452931E-3</v>
      </c>
      <c r="F48" s="52">
        <f t="shared" si="18"/>
        <v>0.55267373225374694</v>
      </c>
      <c r="H48" s="19">
        <v>1235.2949999999998</v>
      </c>
      <c r="I48" s="140">
        <v>1781.1539999999998</v>
      </c>
      <c r="J48" s="247">
        <f t="shared" si="14"/>
        <v>5.9925478560099738E-3</v>
      </c>
      <c r="K48" s="215">
        <f t="shared" si="15"/>
        <v>9.0611733361607542E-3</v>
      </c>
      <c r="L48" s="52">
        <f t="shared" si="19"/>
        <v>0.4418855415103275</v>
      </c>
      <c r="N48" s="27">
        <f t="shared" si="16"/>
        <v>6.7764630373247305</v>
      </c>
      <c r="O48" s="152">
        <f t="shared" si="17"/>
        <v>6.292940927077443</v>
      </c>
      <c r="P48" s="52">
        <f t="shared" si="8"/>
        <v>-7.1353168693468805E-2</v>
      </c>
    </row>
    <row r="49" spans="1:16" ht="20.100000000000001" customHeight="1" x14ac:dyDescent="0.25">
      <c r="A49" s="38" t="s">
        <v>186</v>
      </c>
      <c r="B49" s="19">
        <v>2095.2000000000003</v>
      </c>
      <c r="C49" s="140">
        <v>2984.1399999999994</v>
      </c>
      <c r="D49" s="247">
        <f t="shared" si="12"/>
        <v>4.4836994989157644E-3</v>
      </c>
      <c r="E49" s="215">
        <f t="shared" si="13"/>
        <v>6.737214455072066E-3</v>
      </c>
      <c r="F49" s="52">
        <f t="shared" si="18"/>
        <v>0.42427453226422251</v>
      </c>
      <c r="H49" s="19">
        <v>1252.8929999999998</v>
      </c>
      <c r="I49" s="140">
        <v>1565.135</v>
      </c>
      <c r="J49" s="247">
        <f t="shared" si="14"/>
        <v>6.0779176317882801E-3</v>
      </c>
      <c r="K49" s="215">
        <f t="shared" si="15"/>
        <v>7.9622309634607476E-3</v>
      </c>
      <c r="L49" s="52">
        <f t="shared" si="19"/>
        <v>0.24921681260889816</v>
      </c>
      <c r="N49" s="27">
        <f t="shared" si="16"/>
        <v>5.9798253150057255</v>
      </c>
      <c r="O49" s="152">
        <f t="shared" si="17"/>
        <v>5.2448444107850181</v>
      </c>
      <c r="P49" s="52">
        <f t="shared" si="8"/>
        <v>-0.12291009611540862</v>
      </c>
    </row>
    <row r="50" spans="1:16" ht="20.100000000000001" customHeight="1" x14ac:dyDescent="0.25">
      <c r="A50" s="38" t="s">
        <v>182</v>
      </c>
      <c r="B50" s="19">
        <v>3229.77</v>
      </c>
      <c r="C50" s="140">
        <v>2250.96</v>
      </c>
      <c r="D50" s="247">
        <f t="shared" si="12"/>
        <v>6.9116638653174715E-3</v>
      </c>
      <c r="E50" s="215">
        <f t="shared" si="13"/>
        <v>5.0819332369758195E-3</v>
      </c>
      <c r="F50" s="52">
        <f t="shared" si="18"/>
        <v>-0.30305873173631559</v>
      </c>
      <c r="H50" s="19">
        <v>2010.569</v>
      </c>
      <c r="I50" s="140">
        <v>1526.0340000000001</v>
      </c>
      <c r="J50" s="247">
        <f t="shared" si="14"/>
        <v>9.7534847549047947E-3</v>
      </c>
      <c r="K50" s="215">
        <f t="shared" si="15"/>
        <v>7.7633144528068566E-3</v>
      </c>
      <c r="L50" s="52">
        <f t="shared" si="19"/>
        <v>-0.24099396737938358</v>
      </c>
      <c r="N50" s="27">
        <f t="shared" si="16"/>
        <v>6.2251151010753087</v>
      </c>
      <c r="O50" s="152">
        <f t="shared" si="17"/>
        <v>6.7794807548779188</v>
      </c>
      <c r="P50" s="52">
        <f t="shared" si="8"/>
        <v>8.9053076899228825E-2</v>
      </c>
    </row>
    <row r="51" spans="1:16" ht="20.100000000000001" customHeight="1" x14ac:dyDescent="0.25">
      <c r="A51" s="38" t="s">
        <v>183</v>
      </c>
      <c r="B51" s="19">
        <v>1982.5</v>
      </c>
      <c r="C51" s="140">
        <v>2055.67</v>
      </c>
      <c r="D51" s="247">
        <f t="shared" si="12"/>
        <v>4.2425230319780936E-3</v>
      </c>
      <c r="E51" s="215">
        <f t="shared" si="13"/>
        <v>4.6410321361792664E-3</v>
      </c>
      <c r="F51" s="52">
        <f t="shared" si="18"/>
        <v>3.6907944514501925E-2</v>
      </c>
      <c r="H51" s="19">
        <v>1097.7350000000001</v>
      </c>
      <c r="I51" s="140">
        <v>1474.4749999999999</v>
      </c>
      <c r="J51" s="247">
        <f t="shared" si="14"/>
        <v>5.3252296177974572E-3</v>
      </c>
      <c r="K51" s="215">
        <f t="shared" si="15"/>
        <v>7.5010209980920393E-3</v>
      </c>
      <c r="L51" s="52">
        <f t="shared" si="19"/>
        <v>0.34319758411638485</v>
      </c>
      <c r="N51" s="27">
        <f t="shared" si="16"/>
        <v>5.5371248423707442</v>
      </c>
      <c r="O51" s="152">
        <f t="shared" si="17"/>
        <v>7.1727222754625011</v>
      </c>
      <c r="P51" s="52">
        <f t="shared" si="8"/>
        <v>0.29538749435013079</v>
      </c>
    </row>
    <row r="52" spans="1:16" ht="20.100000000000001" customHeight="1" x14ac:dyDescent="0.25">
      <c r="A52" s="38" t="s">
        <v>175</v>
      </c>
      <c r="B52" s="19">
        <v>2390.29</v>
      </c>
      <c r="C52" s="140">
        <v>2127.96</v>
      </c>
      <c r="D52" s="247">
        <f t="shared" si="12"/>
        <v>5.1151880847954186E-3</v>
      </c>
      <c r="E52" s="215">
        <f t="shared" si="13"/>
        <v>4.804239369404638E-3</v>
      </c>
      <c r="F52" s="52">
        <f t="shared" si="18"/>
        <v>-0.10974818955022191</v>
      </c>
      <c r="H52" s="19">
        <v>1447.0719999999999</v>
      </c>
      <c r="I52" s="140">
        <v>1247.4500000000003</v>
      </c>
      <c r="J52" s="247">
        <f t="shared" si="14"/>
        <v>7.0199006804788043E-3</v>
      </c>
      <c r="K52" s="215">
        <f t="shared" si="15"/>
        <v>6.3460883664151089E-3</v>
      </c>
      <c r="L52" s="52">
        <f t="shared" si="19"/>
        <v>-0.13794890648150171</v>
      </c>
      <c r="N52" s="27">
        <f t="shared" si="16"/>
        <v>6.0539599797514114</v>
      </c>
      <c r="O52" s="152">
        <f t="shared" si="17"/>
        <v>5.8621872591590076</v>
      </c>
      <c r="P52" s="52">
        <f t="shared" si="8"/>
        <v>-3.167723626086448E-2</v>
      </c>
    </row>
    <row r="53" spans="1:16" ht="20.100000000000001" customHeight="1" x14ac:dyDescent="0.25">
      <c r="A53" s="38" t="s">
        <v>177</v>
      </c>
      <c r="B53" s="19">
        <v>1484.2</v>
      </c>
      <c r="C53" s="140">
        <v>1060.0500000000002</v>
      </c>
      <c r="D53" s="247">
        <f t="shared" si="12"/>
        <v>3.1761678103716957E-3</v>
      </c>
      <c r="E53" s="215">
        <f t="shared" si="13"/>
        <v>2.3932470269823623E-3</v>
      </c>
      <c r="F53" s="52">
        <f t="shared" si="18"/>
        <v>-0.28577684948120191</v>
      </c>
      <c r="H53" s="19">
        <v>1104.2819999999999</v>
      </c>
      <c r="I53" s="140">
        <v>862.20200000000011</v>
      </c>
      <c r="J53" s="247">
        <f t="shared" si="14"/>
        <v>5.3569898133890336E-3</v>
      </c>
      <c r="K53" s="215">
        <f t="shared" si="15"/>
        <v>4.3862359867728878E-3</v>
      </c>
      <c r="L53" s="52">
        <f t="shared" si="19"/>
        <v>-0.2192193660677253</v>
      </c>
      <c r="N53" s="27">
        <f t="shared" si="16"/>
        <v>7.4402506400754609</v>
      </c>
      <c r="O53" s="152">
        <f t="shared" si="17"/>
        <v>8.1335974718173674</v>
      </c>
      <c r="P53" s="52">
        <f t="shared" si="8"/>
        <v>9.31886391040819E-2</v>
      </c>
    </row>
    <row r="54" spans="1:16" ht="20.100000000000001" customHeight="1" x14ac:dyDescent="0.25">
      <c r="A54" s="38" t="s">
        <v>187</v>
      </c>
      <c r="B54" s="19">
        <v>1736.76</v>
      </c>
      <c r="C54" s="140">
        <v>1481.31</v>
      </c>
      <c r="D54" s="247">
        <f t="shared" si="12"/>
        <v>3.7166427747885367E-3</v>
      </c>
      <c r="E54" s="215">
        <f t="shared" si="13"/>
        <v>3.3443146583078554E-3</v>
      </c>
      <c r="F54" s="52">
        <f t="shared" si="18"/>
        <v>-0.1470842257997651</v>
      </c>
      <c r="H54" s="19">
        <v>934.90499999999997</v>
      </c>
      <c r="I54" s="140">
        <v>673.26299999999992</v>
      </c>
      <c r="J54" s="247">
        <f t="shared" si="14"/>
        <v>4.5353239131729712E-3</v>
      </c>
      <c r="K54" s="215">
        <f t="shared" si="15"/>
        <v>3.4250563083391993E-3</v>
      </c>
      <c r="L54" s="52">
        <f t="shared" si="19"/>
        <v>-0.27985945096025805</v>
      </c>
      <c r="N54" s="27">
        <f t="shared" si="16"/>
        <v>5.3830408346576384</v>
      </c>
      <c r="O54" s="152">
        <f t="shared" si="17"/>
        <v>4.5450513396925691</v>
      </c>
      <c r="P54" s="52">
        <f t="shared" si="8"/>
        <v>-0.15567214158396134</v>
      </c>
    </row>
    <row r="55" spans="1:16" ht="20.100000000000001" customHeight="1" x14ac:dyDescent="0.25">
      <c r="A55" s="38" t="s">
        <v>188</v>
      </c>
      <c r="B55" s="19">
        <v>242.48000000000005</v>
      </c>
      <c r="C55" s="140">
        <v>494.72</v>
      </c>
      <c r="D55" s="247">
        <f t="shared" si="12"/>
        <v>5.1890390153545949E-4</v>
      </c>
      <c r="E55" s="215">
        <f t="shared" si="13"/>
        <v>1.1169163428033715E-3</v>
      </c>
      <c r="F55" s="52">
        <f t="shared" si="18"/>
        <v>1.040250742329264</v>
      </c>
      <c r="H55" s="19">
        <v>156.04700000000003</v>
      </c>
      <c r="I55" s="140">
        <v>322.30699999999996</v>
      </c>
      <c r="J55" s="247">
        <f t="shared" si="14"/>
        <v>7.5700064785074708E-4</v>
      </c>
      <c r="K55" s="215">
        <f t="shared" si="15"/>
        <v>1.6396558604466341E-3</v>
      </c>
      <c r="L55" s="52">
        <f t="shared" si="19"/>
        <v>1.0654482303408583</v>
      </c>
      <c r="N55" s="27">
        <f t="shared" si="16"/>
        <v>6.4354585945232587</v>
      </c>
      <c r="O55" s="152">
        <f t="shared" si="17"/>
        <v>6.5149377425614476</v>
      </c>
      <c r="P55" s="52">
        <f t="shared" si="8"/>
        <v>1.2350191811633705E-2</v>
      </c>
    </row>
    <row r="56" spans="1:16" ht="20.100000000000001" customHeight="1" x14ac:dyDescent="0.25">
      <c r="A56" s="38" t="s">
        <v>191</v>
      </c>
      <c r="B56" s="19">
        <v>715.16000000000008</v>
      </c>
      <c r="C56" s="140">
        <v>594.16000000000008</v>
      </c>
      <c r="D56" s="247">
        <f t="shared" si="12"/>
        <v>1.5304326716516791E-3</v>
      </c>
      <c r="E56" s="215">
        <f t="shared" si="13"/>
        <v>1.3414194175292112E-3</v>
      </c>
      <c r="F56" s="52">
        <f t="shared" si="18"/>
        <v>-0.16919290788075395</v>
      </c>
      <c r="H56" s="19">
        <v>325.87900000000002</v>
      </c>
      <c r="I56" s="140">
        <v>311.28300000000002</v>
      </c>
      <c r="J56" s="247">
        <f t="shared" si="14"/>
        <v>1.5808738016171639E-3</v>
      </c>
      <c r="K56" s="215">
        <f t="shared" si="15"/>
        <v>1.5835740309934618E-3</v>
      </c>
      <c r="L56" s="52">
        <f t="shared" si="19"/>
        <v>-4.4789630507028694E-2</v>
      </c>
      <c r="N56" s="27">
        <f t="shared" ref="N56" si="20">(H56/B56)*10</f>
        <v>4.5567285642373729</v>
      </c>
      <c r="O56" s="152">
        <f t="shared" ref="O56" si="21">(I56/C56)*10</f>
        <v>5.2390433553251645</v>
      </c>
      <c r="P56" s="52">
        <f t="shared" ref="P56" si="22">(O56-N56)/N56</f>
        <v>0.14973786159720176</v>
      </c>
    </row>
    <row r="57" spans="1:16" ht="20.100000000000001" customHeight="1" x14ac:dyDescent="0.25">
      <c r="A57" s="38" t="s">
        <v>189</v>
      </c>
      <c r="B57" s="19">
        <v>535.95999999999992</v>
      </c>
      <c r="C57" s="140">
        <v>409.07000000000005</v>
      </c>
      <c r="D57" s="247">
        <f t="shared" si="12"/>
        <v>1.1469471093160045E-3</v>
      </c>
      <c r="E57" s="215">
        <f t="shared" si="13"/>
        <v>9.2354658867758587E-4</v>
      </c>
      <c r="F57" s="52">
        <f t="shared" si="18"/>
        <v>-0.23675274274199548</v>
      </c>
      <c r="H57" s="19">
        <v>328.26499999999999</v>
      </c>
      <c r="I57" s="140">
        <v>236.21000000000004</v>
      </c>
      <c r="J57" s="247">
        <f t="shared" si="14"/>
        <v>1.5924485422130861E-3</v>
      </c>
      <c r="K57" s="215">
        <f t="shared" si="15"/>
        <v>1.2016590108067759E-3</v>
      </c>
      <c r="L57" s="52">
        <f t="shared" si="19"/>
        <v>-0.28042892175528905</v>
      </c>
      <c r="N57" s="27">
        <f t="shared" ref="N57:N60" si="23">(H57/B57)*10</f>
        <v>6.1248040898574532</v>
      </c>
      <c r="O57" s="152">
        <f t="shared" ref="O57:O60" si="24">(I57/C57)*10</f>
        <v>5.774317353998093</v>
      </c>
      <c r="P57" s="52">
        <f t="shared" ref="P57:P60" si="25">(O57-N57)/N57</f>
        <v>-5.7224154555369187E-2</v>
      </c>
    </row>
    <row r="58" spans="1:16" ht="20.100000000000001" customHeight="1" x14ac:dyDescent="0.25">
      <c r="A58" s="38" t="s">
        <v>192</v>
      </c>
      <c r="B58" s="19">
        <v>244.47999999999996</v>
      </c>
      <c r="C58" s="140">
        <v>322.34000000000003</v>
      </c>
      <c r="D58" s="247">
        <f t="shared" si="12"/>
        <v>5.2318387432938426E-4</v>
      </c>
      <c r="E58" s="215">
        <f t="shared" si="13"/>
        <v>7.2773854693410176E-4</v>
      </c>
      <c r="F58" s="52">
        <f t="shared" si="18"/>
        <v>0.31847185863874378</v>
      </c>
      <c r="H58" s="19">
        <v>222.35800000000003</v>
      </c>
      <c r="I58" s="140">
        <v>220.70399999999995</v>
      </c>
      <c r="J58" s="247">
        <f t="shared" si="14"/>
        <v>1.0786823845046454E-3</v>
      </c>
      <c r="K58" s="215">
        <f t="shared" si="15"/>
        <v>1.1227761327678701E-3</v>
      </c>
      <c r="L58" s="52">
        <f t="shared" si="19"/>
        <v>-7.4384551039318641E-3</v>
      </c>
      <c r="N58" s="27">
        <f t="shared" ref="N58:N59" si="26">(H58/B58)*10</f>
        <v>9.0951407068062853</v>
      </c>
      <c r="O58" s="152">
        <f t="shared" ref="O58:O59" si="27">(I58/C58)*10</f>
        <v>6.8469318111311015</v>
      </c>
      <c r="P58" s="52">
        <f t="shared" ref="P58:P59" si="28">(O58-N58)/N58</f>
        <v>-0.24718791804867321</v>
      </c>
    </row>
    <row r="59" spans="1:16" ht="20.100000000000001" customHeight="1" x14ac:dyDescent="0.25">
      <c r="A59" s="38" t="s">
        <v>221</v>
      </c>
      <c r="B59" s="19">
        <v>157.58000000000001</v>
      </c>
      <c r="C59" s="140">
        <v>224.07999999999998</v>
      </c>
      <c r="D59" s="247">
        <f t="shared" si="12"/>
        <v>3.3721905643334583E-4</v>
      </c>
      <c r="E59" s="215">
        <f t="shared" si="13"/>
        <v>5.058995271979695E-4</v>
      </c>
      <c r="F59" s="52">
        <f t="shared" ref="F59:F60" si="29">(C59-B59)/B59</f>
        <v>0.4220078690189108</v>
      </c>
      <c r="H59" s="19">
        <v>120.92100000000001</v>
      </c>
      <c r="I59" s="140">
        <v>177.53100000000001</v>
      </c>
      <c r="J59" s="247">
        <f t="shared" si="14"/>
        <v>5.8660067376341859E-4</v>
      </c>
      <c r="K59" s="215">
        <f t="shared" si="15"/>
        <v>9.0314434548722632E-4</v>
      </c>
      <c r="L59" s="52">
        <f t="shared" ref="L59:L60" si="30">(I59-H59)/H59</f>
        <v>0.46815689582454656</v>
      </c>
      <c r="N59" s="27">
        <f t="shared" si="26"/>
        <v>7.6736260946820654</v>
      </c>
      <c r="O59" s="152">
        <f t="shared" si="27"/>
        <v>7.9226615494466266</v>
      </c>
      <c r="P59" s="52">
        <f t="shared" si="28"/>
        <v>3.2453425758800843E-2</v>
      </c>
    </row>
    <row r="60" spans="1:16" ht="20.100000000000001" customHeight="1" x14ac:dyDescent="0.25">
      <c r="A60" s="38" t="s">
        <v>213</v>
      </c>
      <c r="B60" s="19">
        <v>188.76999999999998</v>
      </c>
      <c r="C60" s="140">
        <v>180.54</v>
      </c>
      <c r="D60" s="247">
        <f t="shared" si="12"/>
        <v>4.0396523215460516E-4</v>
      </c>
      <c r="E60" s="215">
        <f t="shared" si="13"/>
        <v>4.0760041342521164E-4</v>
      </c>
      <c r="F60" s="52">
        <f t="shared" si="29"/>
        <v>-4.3598029347883621E-2</v>
      </c>
      <c r="H60" s="19">
        <v>110.97199999999999</v>
      </c>
      <c r="I60" s="140">
        <v>121.95099999999999</v>
      </c>
      <c r="J60" s="247">
        <f t="shared" si="14"/>
        <v>5.3833701316457919E-4</v>
      </c>
      <c r="K60" s="215">
        <f t="shared" si="15"/>
        <v>6.2039506382836082E-4</v>
      </c>
      <c r="L60" s="52">
        <f t="shared" si="30"/>
        <v>9.8934866452798906E-2</v>
      </c>
      <c r="N60" s="27">
        <f t="shared" si="23"/>
        <v>5.8786883509032162</v>
      </c>
      <c r="O60" s="152">
        <f t="shared" si="24"/>
        <v>6.7547911820095274</v>
      </c>
      <c r="P60" s="52">
        <f t="shared" si="25"/>
        <v>0.1490303242511069</v>
      </c>
    </row>
    <row r="61" spans="1:16" ht="20.100000000000001" customHeight="1" thickBot="1" x14ac:dyDescent="0.3">
      <c r="A61" s="8" t="s">
        <v>17</v>
      </c>
      <c r="B61" s="19">
        <f>B62-SUM(B39:B60)</f>
        <v>1052.4700000000885</v>
      </c>
      <c r="C61" s="140">
        <f>C62-SUM(C39:C60)</f>
        <v>465.27999999996973</v>
      </c>
      <c r="D61" s="247">
        <f t="shared" si="12"/>
        <v>2.2522714832112784E-3</v>
      </c>
      <c r="E61" s="215">
        <f t="shared" si="13"/>
        <v>1.0504504284838271E-3</v>
      </c>
      <c r="F61" s="52">
        <f t="shared" ref="F61" si="31">(C61-B61)/B61</f>
        <v>-0.55791614012757551</v>
      </c>
      <c r="H61" s="19">
        <f>H62-SUM(H39:H60)</f>
        <v>495.66500000000815</v>
      </c>
      <c r="I61" s="140">
        <f>I62-SUM(I39:I60)</f>
        <v>316.9890000000305</v>
      </c>
      <c r="J61" s="247">
        <f t="shared" si="14"/>
        <v>2.4045238044752329E-3</v>
      </c>
      <c r="K61" s="215">
        <f t="shared" si="15"/>
        <v>1.6126018719642087E-3</v>
      </c>
      <c r="L61" s="52">
        <f t="shared" ref="L61" si="32">(I61-H61)/H61</f>
        <v>-0.36047733852496083</v>
      </c>
      <c r="N61" s="27">
        <f t="shared" si="16"/>
        <v>4.7095404144533006</v>
      </c>
      <c r="O61" s="152">
        <f t="shared" si="17"/>
        <v>6.8128653713903695</v>
      </c>
      <c r="P61" s="52">
        <f t="shared" ref="P61" si="33">(O61-N61)/N61</f>
        <v>0.44660938686970159</v>
      </c>
    </row>
    <row r="62" spans="1:16" ht="26.25" customHeight="1" thickBot="1" x14ac:dyDescent="0.3">
      <c r="A62" s="12" t="s">
        <v>18</v>
      </c>
      <c r="B62" s="17">
        <v>467292.69000000012</v>
      </c>
      <c r="C62" s="145">
        <v>442933.8</v>
      </c>
      <c r="D62" s="253">
        <f>SUM(D39:D61)</f>
        <v>1</v>
      </c>
      <c r="E62" s="254">
        <f>SUM(E39:E61)</f>
        <v>1</v>
      </c>
      <c r="F62" s="57">
        <f t="shared" si="18"/>
        <v>-5.2127693245105383E-2</v>
      </c>
      <c r="G62" s="1"/>
      <c r="H62" s="17">
        <v>206138.52900000001</v>
      </c>
      <c r="I62" s="145">
        <v>196569.90700000006</v>
      </c>
      <c r="J62" s="253">
        <f>SUM(J39:J61)</f>
        <v>0.99999999999999989</v>
      </c>
      <c r="K62" s="254">
        <f>SUM(K39:K61)</f>
        <v>0.99999999999999989</v>
      </c>
      <c r="L62" s="57">
        <f t="shared" si="19"/>
        <v>-4.6418406332956533E-2</v>
      </c>
      <c r="M62" s="1"/>
      <c r="N62" s="29">
        <f t="shared" si="16"/>
        <v>4.4113364794985337</v>
      </c>
      <c r="O62" s="146">
        <f t="shared" si="17"/>
        <v>4.4379071319461296</v>
      </c>
      <c r="P62" s="57">
        <f t="shared" si="8"/>
        <v>6.0232658676303008E-3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L37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/>
    </row>
    <row r="68" spans="1:16" ht="20.100000000000001" customHeight="1" x14ac:dyDescent="0.25">
      <c r="A68" s="38" t="s">
        <v>161</v>
      </c>
      <c r="B68" s="39">
        <v>87034.890000000014</v>
      </c>
      <c r="C68" s="147">
        <v>61547.539999999994</v>
      </c>
      <c r="D68" s="247">
        <f>B68/$B$96</f>
        <v>0.47664118443526243</v>
      </c>
      <c r="E68" s="246">
        <f>C68/$C$96</f>
        <v>0.41209440639997802</v>
      </c>
      <c r="F68" s="61">
        <f t="shared" ref="F68:F94" si="34">(C68-B68)/B68</f>
        <v>-0.29284060679573465</v>
      </c>
      <c r="H68" s="19">
        <v>50308.435999999994</v>
      </c>
      <c r="I68" s="147">
        <v>37602.687999999995</v>
      </c>
      <c r="J68" s="245">
        <f>H68/$H$96</f>
        <v>0.3862033673819813</v>
      </c>
      <c r="K68" s="246">
        <f>I68/$I$96</f>
        <v>0.30853068874043732</v>
      </c>
      <c r="L68" s="61">
        <f t="shared" ref="L68:L82" si="35">(I68-H68)/H68</f>
        <v>-0.25255700654260055</v>
      </c>
      <c r="N68" s="41">
        <f t="shared" ref="N68:N96" si="36">(H68/B68)*10</f>
        <v>5.7802607666879329</v>
      </c>
      <c r="O68" s="149">
        <f t="shared" ref="O68:O96" si="37">(I68/C68)*10</f>
        <v>6.1095354907767234</v>
      </c>
      <c r="P68" s="61">
        <f t="shared" si="8"/>
        <v>5.6965375331581053E-2</v>
      </c>
    </row>
    <row r="69" spans="1:16" ht="20.100000000000001" customHeight="1" x14ac:dyDescent="0.25">
      <c r="A69" s="38" t="s">
        <v>160</v>
      </c>
      <c r="B69" s="19">
        <v>41577.22</v>
      </c>
      <c r="C69" s="140">
        <v>34991.020000000004</v>
      </c>
      <c r="D69" s="247">
        <f t="shared" ref="D69:D95" si="38">B69/$B$96</f>
        <v>0.22769507017617277</v>
      </c>
      <c r="E69" s="215">
        <f t="shared" ref="E69:E95" si="39">C69/$C$96</f>
        <v>0.23428399601722119</v>
      </c>
      <c r="F69" s="52">
        <f t="shared" si="34"/>
        <v>-0.15840885946679448</v>
      </c>
      <c r="H69" s="19">
        <v>38697.182999999997</v>
      </c>
      <c r="I69" s="140">
        <v>37120.154000000002</v>
      </c>
      <c r="J69" s="214">
        <f t="shared" ref="J69:J96" si="40">H69/$H$96</f>
        <v>0.2970671237483265</v>
      </c>
      <c r="K69" s="215">
        <f t="shared" ref="K69:K96" si="41">I69/$I$96</f>
        <v>0.30457148913851856</v>
      </c>
      <c r="L69" s="52">
        <f t="shared" si="35"/>
        <v>-4.0753069803556377E-2</v>
      </c>
      <c r="N69" s="40">
        <f t="shared" si="36"/>
        <v>9.3073040958486395</v>
      </c>
      <c r="O69" s="143">
        <f t="shared" si="37"/>
        <v>10.60848011861329</v>
      </c>
      <c r="P69" s="52">
        <f t="shared" si="8"/>
        <v>0.13980160198537162</v>
      </c>
    </row>
    <row r="70" spans="1:16" ht="20.100000000000001" customHeight="1" x14ac:dyDescent="0.25">
      <c r="A70" s="38" t="s">
        <v>163</v>
      </c>
      <c r="B70" s="19">
        <v>12467.83</v>
      </c>
      <c r="C70" s="140">
        <v>11328.4</v>
      </c>
      <c r="D70" s="247">
        <f t="shared" si="38"/>
        <v>6.8279298779345812E-2</v>
      </c>
      <c r="E70" s="215">
        <f t="shared" si="39"/>
        <v>7.5849827197992173E-2</v>
      </c>
      <c r="F70" s="52">
        <f t="shared" si="34"/>
        <v>-9.1389600275268448E-2</v>
      </c>
      <c r="H70" s="19">
        <v>11430.775000000001</v>
      </c>
      <c r="I70" s="140">
        <v>11633.646999999999</v>
      </c>
      <c r="J70" s="214">
        <f t="shared" si="40"/>
        <v>8.7750766030289001E-2</v>
      </c>
      <c r="K70" s="215">
        <f t="shared" si="41"/>
        <v>9.5454269691388094E-2</v>
      </c>
      <c r="L70" s="52">
        <f t="shared" si="35"/>
        <v>1.7747877987275364E-2</v>
      </c>
      <c r="N70" s="40">
        <f t="shared" si="36"/>
        <v>9.1682153189448385</v>
      </c>
      <c r="O70" s="143">
        <f t="shared" si="37"/>
        <v>10.269452879488718</v>
      </c>
      <c r="P70" s="52">
        <f t="shared" si="8"/>
        <v>0.12011471395837806</v>
      </c>
    </row>
    <row r="71" spans="1:16" ht="20.100000000000001" customHeight="1" x14ac:dyDescent="0.25">
      <c r="A71" s="38" t="s">
        <v>174</v>
      </c>
      <c r="B71" s="19">
        <v>806.05000000000018</v>
      </c>
      <c r="C71" s="140">
        <v>2287.14</v>
      </c>
      <c r="D71" s="247">
        <f t="shared" si="38"/>
        <v>4.4142829009612503E-3</v>
      </c>
      <c r="E71" s="215">
        <f t="shared" si="39"/>
        <v>1.5313651864130487E-2</v>
      </c>
      <c r="F71" s="52">
        <f t="shared" si="34"/>
        <v>1.8374666583958803</v>
      </c>
      <c r="H71" s="19">
        <v>2282.2229999999995</v>
      </c>
      <c r="I71" s="140">
        <v>6365.3579999999984</v>
      </c>
      <c r="J71" s="214">
        <f t="shared" si="40"/>
        <v>1.7519968375017809E-2</v>
      </c>
      <c r="K71" s="215">
        <f t="shared" si="41"/>
        <v>5.22278696623883E-2</v>
      </c>
      <c r="L71" s="52">
        <f t="shared" si="35"/>
        <v>1.7891043075107034</v>
      </c>
      <c r="N71" s="40">
        <f t="shared" si="36"/>
        <v>28.313665405371861</v>
      </c>
      <c r="O71" s="143">
        <f t="shared" si="37"/>
        <v>27.831081612843981</v>
      </c>
      <c r="P71" s="52">
        <f t="shared" si="8"/>
        <v>-1.7044200587194927E-2</v>
      </c>
    </row>
    <row r="72" spans="1:16" ht="20.100000000000001" customHeight="1" x14ac:dyDescent="0.25">
      <c r="A72" s="38" t="s">
        <v>168</v>
      </c>
      <c r="B72" s="19">
        <v>7543.6600000000008</v>
      </c>
      <c r="C72" s="140">
        <v>7121.8799999999992</v>
      </c>
      <c r="D72" s="247">
        <f t="shared" si="38"/>
        <v>4.1312386760951975E-2</v>
      </c>
      <c r="E72" s="215">
        <f t="shared" si="39"/>
        <v>4.7684877593026059E-2</v>
      </c>
      <c r="F72" s="52">
        <f t="shared" si="34"/>
        <v>-5.59118518066829E-2</v>
      </c>
      <c r="H72" s="19">
        <v>4986.8969999999999</v>
      </c>
      <c r="I72" s="140">
        <v>4702.8860000000004</v>
      </c>
      <c r="J72" s="214">
        <f t="shared" si="40"/>
        <v>3.8282971352699188E-2</v>
      </c>
      <c r="K72" s="215">
        <f t="shared" si="41"/>
        <v>3.8587258885528629E-2</v>
      </c>
      <c r="L72" s="52">
        <f t="shared" si="35"/>
        <v>-5.6951446961908278E-2</v>
      </c>
      <c r="N72" s="40">
        <f t="shared" si="36"/>
        <v>6.6107128370048489</v>
      </c>
      <c r="O72" s="143">
        <f t="shared" si="37"/>
        <v>6.6034333631007556</v>
      </c>
      <c r="P72" s="52">
        <f t="shared" ref="P72:P76" si="42">(O72-N72)/N72</f>
        <v>-1.1011632305891366E-3</v>
      </c>
    </row>
    <row r="73" spans="1:16" ht="20.100000000000001" customHeight="1" x14ac:dyDescent="0.25">
      <c r="A73" s="38" t="s">
        <v>193</v>
      </c>
      <c r="B73" s="19">
        <v>4216.6699999999992</v>
      </c>
      <c r="C73" s="140">
        <v>3888.4800000000005</v>
      </c>
      <c r="D73" s="247">
        <f t="shared" si="38"/>
        <v>2.309233208857548E-2</v>
      </c>
      <c r="E73" s="215">
        <f t="shared" si="39"/>
        <v>2.6035498045871318E-2</v>
      </c>
      <c r="F73" s="52">
        <f t="shared" si="34"/>
        <v>-7.7831559026435251E-2</v>
      </c>
      <c r="H73" s="19">
        <v>3814.3629999999998</v>
      </c>
      <c r="I73" s="140">
        <v>3740.5069999999996</v>
      </c>
      <c r="J73" s="214">
        <f t="shared" si="40"/>
        <v>2.928176568671776E-2</v>
      </c>
      <c r="K73" s="215">
        <f t="shared" si="41"/>
        <v>3.0690922972007404E-2</v>
      </c>
      <c r="L73" s="52">
        <f t="shared" si="35"/>
        <v>-1.9362603926265074E-2</v>
      </c>
      <c r="N73" s="40">
        <f t="shared" si="36"/>
        <v>9.045913007183394</v>
      </c>
      <c r="O73" s="143">
        <f t="shared" si="37"/>
        <v>9.619457988725669</v>
      </c>
      <c r="P73" s="52">
        <f t="shared" si="42"/>
        <v>6.340376931403395E-2</v>
      </c>
    </row>
    <row r="74" spans="1:16" ht="20.100000000000001" customHeight="1" x14ac:dyDescent="0.25">
      <c r="A74" s="38" t="s">
        <v>162</v>
      </c>
      <c r="B74" s="19">
        <v>7431.1100000000006</v>
      </c>
      <c r="C74" s="140">
        <v>6564.75</v>
      </c>
      <c r="D74" s="247">
        <f t="shared" si="38"/>
        <v>4.0696013656922214E-2</v>
      </c>
      <c r="E74" s="215">
        <f t="shared" si="39"/>
        <v>4.3954587858657808E-2</v>
      </c>
      <c r="F74" s="52">
        <f t="shared" si="34"/>
        <v>-0.11658554374783855</v>
      </c>
      <c r="H74" s="19">
        <v>3372.248</v>
      </c>
      <c r="I74" s="140">
        <v>3217.6759999999999</v>
      </c>
      <c r="J74" s="214">
        <f t="shared" si="40"/>
        <v>2.588777622200682E-2</v>
      </c>
      <c r="K74" s="215">
        <f t="shared" si="41"/>
        <v>2.6401085805982157E-2</v>
      </c>
      <c r="L74" s="52">
        <f t="shared" si="35"/>
        <v>-4.5836486521750514E-2</v>
      </c>
      <c r="N74" s="40">
        <f t="shared" si="36"/>
        <v>4.5380138364255131</v>
      </c>
      <c r="O74" s="143">
        <f t="shared" si="37"/>
        <v>4.9014448379603177</v>
      </c>
      <c r="P74" s="52">
        <f t="shared" si="42"/>
        <v>8.0085917459667907E-2</v>
      </c>
    </row>
    <row r="75" spans="1:16" ht="20.100000000000001" customHeight="1" x14ac:dyDescent="0.25">
      <c r="A75" s="38" t="s">
        <v>173</v>
      </c>
      <c r="B75" s="19">
        <v>2159.9</v>
      </c>
      <c r="C75" s="140">
        <v>1879.4199999999998</v>
      </c>
      <c r="D75" s="247">
        <f t="shared" si="38"/>
        <v>1.1828558573024258E-2</v>
      </c>
      <c r="E75" s="215">
        <f t="shared" si="39"/>
        <v>1.2583743708948346E-2</v>
      </c>
      <c r="F75" s="52">
        <f t="shared" si="34"/>
        <v>-0.1298578637899904</v>
      </c>
      <c r="H75" s="19">
        <v>2005.153</v>
      </c>
      <c r="I75" s="140">
        <v>1885.2909999999999</v>
      </c>
      <c r="J75" s="214">
        <f t="shared" si="40"/>
        <v>1.5392981819511983E-2</v>
      </c>
      <c r="K75" s="215">
        <f t="shared" si="41"/>
        <v>1.5468844426923627E-2</v>
      </c>
      <c r="L75" s="52">
        <f t="shared" si="35"/>
        <v>-5.9776984599180252E-2</v>
      </c>
      <c r="N75" s="40">
        <f t="shared" si="36"/>
        <v>9.2835455345154863</v>
      </c>
      <c r="O75" s="143">
        <f t="shared" si="37"/>
        <v>10.031238360770878</v>
      </c>
      <c r="P75" s="52">
        <f t="shared" si="42"/>
        <v>8.0539576552463632E-2</v>
      </c>
    </row>
    <row r="76" spans="1:16" ht="20.100000000000001" customHeight="1" x14ac:dyDescent="0.25">
      <c r="A76" s="38" t="s">
        <v>198</v>
      </c>
      <c r="B76" s="19">
        <v>662.11999999999989</v>
      </c>
      <c r="C76" s="140">
        <v>1456.63</v>
      </c>
      <c r="D76" s="247">
        <f t="shared" si="38"/>
        <v>3.6260591705036434E-3</v>
      </c>
      <c r="E76" s="215">
        <f t="shared" si="39"/>
        <v>9.7529336703692793E-3</v>
      </c>
      <c r="F76" s="52">
        <f t="shared" si="34"/>
        <v>1.199948649791579</v>
      </c>
      <c r="H76" s="19">
        <v>473.32399999999996</v>
      </c>
      <c r="I76" s="140">
        <v>1881.6719999999996</v>
      </c>
      <c r="J76" s="214">
        <f t="shared" si="40"/>
        <v>3.6335719652010037E-3</v>
      </c>
      <c r="K76" s="215">
        <f t="shared" si="41"/>
        <v>1.5439150470934316E-2</v>
      </c>
      <c r="L76" s="52">
        <f t="shared" si="35"/>
        <v>2.9754417692743229</v>
      </c>
      <c r="N76" s="40">
        <f t="shared" si="36"/>
        <v>7.1486135443726218</v>
      </c>
      <c r="O76" s="143">
        <f t="shared" si="37"/>
        <v>12.91798191716496</v>
      </c>
      <c r="P76" s="52">
        <f t="shared" si="42"/>
        <v>0.8070611646553445</v>
      </c>
    </row>
    <row r="77" spans="1:16" ht="20.100000000000001" customHeight="1" x14ac:dyDescent="0.25">
      <c r="A77" s="38" t="s">
        <v>179</v>
      </c>
      <c r="B77" s="19">
        <v>1124.1300000000001</v>
      </c>
      <c r="C77" s="140">
        <v>1889.3600000000001</v>
      </c>
      <c r="D77" s="247">
        <f t="shared" si="38"/>
        <v>6.1562283201508214E-3</v>
      </c>
      <c r="E77" s="215">
        <f t="shared" si="39"/>
        <v>1.2650297439602989E-2</v>
      </c>
      <c r="F77" s="52">
        <f t="shared" si="34"/>
        <v>0.68073087632213347</v>
      </c>
      <c r="H77" s="19">
        <v>698.07099999999991</v>
      </c>
      <c r="I77" s="140">
        <v>1342.8119999999999</v>
      </c>
      <c r="J77" s="214">
        <f t="shared" si="40"/>
        <v>5.358889925970012E-3</v>
      </c>
      <c r="K77" s="215">
        <f t="shared" si="41"/>
        <v>1.1017795089779863E-2</v>
      </c>
      <c r="L77" s="52">
        <f t="shared" si="35"/>
        <v>0.92360375950297324</v>
      </c>
      <c r="N77" s="40">
        <f t="shared" ref="N77:N78" si="43">(H77/B77)*10</f>
        <v>6.2098778611014724</v>
      </c>
      <c r="O77" s="143">
        <f t="shared" ref="O77:O78" si="44">(I77/C77)*10</f>
        <v>7.1072320785874581</v>
      </c>
      <c r="P77" s="52">
        <f t="shared" ref="P77:P78" si="45">(O77-N77)/N77</f>
        <v>0.14450432642274516</v>
      </c>
    </row>
    <row r="78" spans="1:16" ht="20.100000000000001" customHeight="1" x14ac:dyDescent="0.25">
      <c r="A78" s="38" t="s">
        <v>200</v>
      </c>
      <c r="B78" s="19">
        <v>788.01999999999975</v>
      </c>
      <c r="C78" s="140">
        <v>1436.37</v>
      </c>
      <c r="D78" s="247">
        <f t="shared" si="38"/>
        <v>4.3155427226790923E-3</v>
      </c>
      <c r="E78" s="215">
        <f t="shared" si="39"/>
        <v>9.6172819014494551E-3</v>
      </c>
      <c r="F78" s="52">
        <f t="shared" si="34"/>
        <v>0.82275830562676122</v>
      </c>
      <c r="H78" s="19">
        <v>516.00300000000004</v>
      </c>
      <c r="I78" s="140">
        <v>1162.5840000000001</v>
      </c>
      <c r="J78" s="214">
        <f t="shared" si="40"/>
        <v>3.9612063507441283E-3</v>
      </c>
      <c r="K78" s="215">
        <f t="shared" si="41"/>
        <v>9.5390213124820402E-3</v>
      </c>
      <c r="L78" s="52">
        <f t="shared" si="35"/>
        <v>1.2530566682751845</v>
      </c>
      <c r="N78" s="40">
        <f t="shared" si="43"/>
        <v>6.5480952260094947</v>
      </c>
      <c r="O78" s="143">
        <f t="shared" si="44"/>
        <v>8.0939033814407164</v>
      </c>
      <c r="P78" s="52">
        <f t="shared" si="45"/>
        <v>0.23606989545466031</v>
      </c>
    </row>
    <row r="79" spans="1:16" ht="20.100000000000001" customHeight="1" x14ac:dyDescent="0.25">
      <c r="A79" s="38" t="s">
        <v>204</v>
      </c>
      <c r="B79" s="19">
        <v>733.97</v>
      </c>
      <c r="C79" s="140">
        <v>884.87</v>
      </c>
      <c r="D79" s="247">
        <f t="shared" si="38"/>
        <v>4.0195412453551621E-3</v>
      </c>
      <c r="E79" s="215">
        <f t="shared" si="39"/>
        <v>5.9246880929952452E-3</v>
      </c>
      <c r="F79" s="52">
        <f t="shared" si="34"/>
        <v>0.20559423409676142</v>
      </c>
      <c r="H79" s="19">
        <v>689.28600000000006</v>
      </c>
      <c r="I79" s="140">
        <v>1150.0869999999998</v>
      </c>
      <c r="J79" s="214">
        <f t="shared" si="40"/>
        <v>5.291450012265466E-3</v>
      </c>
      <c r="K79" s="215">
        <f t="shared" si="41"/>
        <v>9.4364832168759676E-3</v>
      </c>
      <c r="L79" s="52">
        <f t="shared" ref="L79:L80" si="46">(I79-H79)/H79</f>
        <v>0.66851930838577844</v>
      </c>
      <c r="N79" s="40">
        <f t="shared" ref="N79:N80" si="47">(H79/B79)*10</f>
        <v>9.3912012752564813</v>
      </c>
      <c r="O79" s="143">
        <f t="shared" ref="O79:O80" si="48">(I79/C79)*10</f>
        <v>12.997242532801426</v>
      </c>
      <c r="P79" s="52">
        <f t="shared" ref="P79:P80" si="49">(O79-N79)/N79</f>
        <v>0.38398082969917613</v>
      </c>
    </row>
    <row r="80" spans="1:16" ht="20.100000000000001" customHeight="1" x14ac:dyDescent="0.25">
      <c r="A80" s="38" t="s">
        <v>206</v>
      </c>
      <c r="B80" s="19">
        <v>1171.7500000000002</v>
      </c>
      <c r="C80" s="140">
        <v>1258.4999999999998</v>
      </c>
      <c r="D80" s="247">
        <f t="shared" si="38"/>
        <v>6.4170163007274293E-3</v>
      </c>
      <c r="E80" s="215">
        <f t="shared" si="39"/>
        <v>8.426345073326607E-3</v>
      </c>
      <c r="F80" s="52">
        <f t="shared" si="34"/>
        <v>7.4034563686792856E-2</v>
      </c>
      <c r="H80" s="19">
        <v>1120.413</v>
      </c>
      <c r="I80" s="140">
        <v>1120.479</v>
      </c>
      <c r="J80" s="214">
        <f t="shared" si="40"/>
        <v>8.6010877670406587E-3</v>
      </c>
      <c r="K80" s="215">
        <f t="shared" si="41"/>
        <v>9.1935490779062531E-3</v>
      </c>
      <c r="L80" s="52">
        <f t="shared" si="46"/>
        <v>5.8906849527835646E-5</v>
      </c>
      <c r="N80" s="40">
        <f t="shared" si="47"/>
        <v>9.5618775336035817</v>
      </c>
      <c r="O80" s="143">
        <f t="shared" si="48"/>
        <v>8.903289630512516</v>
      </c>
      <c r="P80" s="52">
        <f t="shared" si="49"/>
        <v>-6.8876421056070974E-2</v>
      </c>
    </row>
    <row r="81" spans="1:16" ht="20.100000000000001" customHeight="1" x14ac:dyDescent="0.25">
      <c r="A81" s="38" t="s">
        <v>176</v>
      </c>
      <c r="B81" s="19">
        <v>3335.0000000000005</v>
      </c>
      <c r="C81" s="140">
        <v>2184.9499999999998</v>
      </c>
      <c r="D81" s="247">
        <f t="shared" si="38"/>
        <v>1.82639209412639E-2</v>
      </c>
      <c r="E81" s="215">
        <f t="shared" si="39"/>
        <v>1.4629433983285634E-2</v>
      </c>
      <c r="F81" s="52">
        <f t="shared" si="34"/>
        <v>-0.34484257871064483</v>
      </c>
      <c r="H81" s="19">
        <v>2127.0909999999999</v>
      </c>
      <c r="I81" s="140">
        <v>954.899</v>
      </c>
      <c r="J81" s="214">
        <f t="shared" si="40"/>
        <v>1.6329064710497183E-2</v>
      </c>
      <c r="K81" s="215">
        <f t="shared" si="41"/>
        <v>7.8349623874642924E-3</v>
      </c>
      <c r="L81" s="52">
        <f t="shared" si="35"/>
        <v>-0.55107750444151193</v>
      </c>
      <c r="N81" s="40">
        <f t="shared" ref="N81" si="50">(H81/B81)*10</f>
        <v>6.378083958020988</v>
      </c>
      <c r="O81" s="143">
        <f t="shared" ref="O81" si="51">(I81/C81)*10</f>
        <v>4.3703471475319802</v>
      </c>
      <c r="P81" s="52">
        <f t="shared" ref="P81" si="52">(O81-N81)/N81</f>
        <v>-0.31478682684383708</v>
      </c>
    </row>
    <row r="82" spans="1:16" ht="20.100000000000001" customHeight="1" x14ac:dyDescent="0.25">
      <c r="A82" s="38" t="s">
        <v>231</v>
      </c>
      <c r="B82" s="19">
        <v>810.51</v>
      </c>
      <c r="C82" s="140">
        <v>991.87</v>
      </c>
      <c r="D82" s="247">
        <f t="shared" si="38"/>
        <v>4.438707814723779E-3</v>
      </c>
      <c r="E82" s="215">
        <f t="shared" si="39"/>
        <v>6.6411115517524535E-3</v>
      </c>
      <c r="F82" s="52">
        <f t="shared" si="34"/>
        <v>0.22376034842259815</v>
      </c>
      <c r="H82" s="19">
        <v>583.93399999999997</v>
      </c>
      <c r="I82" s="140">
        <v>788.95800000000008</v>
      </c>
      <c r="J82" s="214">
        <f t="shared" si="40"/>
        <v>4.4826930642174979E-3</v>
      </c>
      <c r="K82" s="215">
        <f t="shared" si="41"/>
        <v>6.4734136859385697E-3</v>
      </c>
      <c r="L82" s="52">
        <f t="shared" si="35"/>
        <v>0.35110817318395593</v>
      </c>
      <c r="N82" s="40">
        <f t="shared" ref="N82" si="53">(H82/B82)*10</f>
        <v>7.2045255456441009</v>
      </c>
      <c r="O82" s="143">
        <f t="shared" ref="O82" si="54">(I82/C82)*10</f>
        <v>7.9542480365370469</v>
      </c>
      <c r="P82" s="52">
        <f t="shared" ref="P82" si="55">(O82-N82)/N82</f>
        <v>0.10406271532290322</v>
      </c>
    </row>
    <row r="83" spans="1:16" ht="20.100000000000001" customHeight="1" x14ac:dyDescent="0.25">
      <c r="A83" s="38" t="s">
        <v>195</v>
      </c>
      <c r="B83" s="19">
        <v>518.70000000000005</v>
      </c>
      <c r="C83" s="140">
        <v>653.36999999999989</v>
      </c>
      <c r="D83" s="247">
        <f t="shared" si="38"/>
        <v>2.8406284234583465E-3</v>
      </c>
      <c r="E83" s="215">
        <f t="shared" si="39"/>
        <v>4.3746691144691341E-3</v>
      </c>
      <c r="F83" s="52">
        <f t="shared" si="34"/>
        <v>0.25962984384036986</v>
      </c>
      <c r="H83" s="19">
        <v>605.97099999999989</v>
      </c>
      <c r="I83" s="140">
        <v>719.91899999999998</v>
      </c>
      <c r="J83" s="214">
        <f t="shared" si="40"/>
        <v>4.6518647635125565E-3</v>
      </c>
      <c r="K83" s="215">
        <f t="shared" si="41"/>
        <v>5.906947527456732E-3</v>
      </c>
      <c r="L83" s="52">
        <f t="shared" ref="L83" si="56">(I83-H83)/H83</f>
        <v>0.18804200200999738</v>
      </c>
      <c r="N83" s="40">
        <f t="shared" ref="N83" si="57">(H83/B83)*10</f>
        <v>11.68249469828417</v>
      </c>
      <c r="O83" s="143">
        <f t="shared" ref="O83" si="58">(I83/C83)*10</f>
        <v>11.018549979337894</v>
      </c>
      <c r="P83" s="52">
        <f t="shared" ref="P83" si="59">(O83-N83)/N83</f>
        <v>-5.6832443420136158E-2</v>
      </c>
    </row>
    <row r="84" spans="1:16" ht="20.100000000000001" customHeight="1" x14ac:dyDescent="0.25">
      <c r="A84" s="38" t="s">
        <v>180</v>
      </c>
      <c r="B84" s="19">
        <v>2117.19</v>
      </c>
      <c r="C84" s="140">
        <v>932.1099999999999</v>
      </c>
      <c r="D84" s="247">
        <f t="shared" si="38"/>
        <v>1.1594659903338685E-2</v>
      </c>
      <c r="E84" s="215">
        <f t="shared" si="39"/>
        <v>6.2409857022633804E-3</v>
      </c>
      <c r="F84" s="52">
        <f t="shared" si="34"/>
        <v>-0.55974192207595919</v>
      </c>
      <c r="H84" s="19">
        <v>1350.3210000000001</v>
      </c>
      <c r="I84" s="140">
        <v>706.86699999999996</v>
      </c>
      <c r="J84" s="214">
        <f t="shared" si="40"/>
        <v>1.0366025237727615E-2</v>
      </c>
      <c r="K84" s="215">
        <f t="shared" si="41"/>
        <v>5.7998556474975075E-3</v>
      </c>
      <c r="L84" s="52">
        <f t="shared" ref="L84:L94" si="60">(I84-H84)/H84</f>
        <v>-0.47651928689548639</v>
      </c>
      <c r="N84" s="40">
        <f t="shared" ref="N84:N90" si="61">(H84/B84)*10</f>
        <v>6.3778923951086117</v>
      </c>
      <c r="O84" s="143">
        <f t="shared" ref="O84:O90" si="62">(I84/C84)*10</f>
        <v>7.5835148212120895</v>
      </c>
      <c r="P84" s="52">
        <f t="shared" ref="P84:P90" si="63">(O84-N84)/N84</f>
        <v>0.18903147802056117</v>
      </c>
    </row>
    <row r="85" spans="1:16" ht="20.100000000000001" customHeight="1" x14ac:dyDescent="0.25">
      <c r="A85" s="38" t="s">
        <v>211</v>
      </c>
      <c r="B85" s="19">
        <v>370.38000000000005</v>
      </c>
      <c r="C85" s="140">
        <v>379.28</v>
      </c>
      <c r="D85" s="247">
        <f t="shared" si="38"/>
        <v>2.028363129902646E-3</v>
      </c>
      <c r="E85" s="215">
        <f t="shared" si="39"/>
        <v>2.5394868171722813E-3</v>
      </c>
      <c r="F85" s="52">
        <f t="shared" si="34"/>
        <v>2.4029375236243638E-2</v>
      </c>
      <c r="H85" s="19">
        <v>414.68799999999999</v>
      </c>
      <c r="I85" s="140">
        <v>426.53100000000006</v>
      </c>
      <c r="J85" s="214">
        <f t="shared" si="40"/>
        <v>3.1834402884816193E-3</v>
      </c>
      <c r="K85" s="215">
        <f t="shared" si="41"/>
        <v>3.499694043126585E-3</v>
      </c>
      <c r="L85" s="52">
        <f t="shared" si="60"/>
        <v>2.8558820125009828E-2</v>
      </c>
      <c r="N85" s="40">
        <f t="shared" si="61"/>
        <v>11.196284896592687</v>
      </c>
      <c r="O85" s="143">
        <f t="shared" si="62"/>
        <v>11.245807846445901</v>
      </c>
      <c r="P85" s="52">
        <f t="shared" si="63"/>
        <v>4.4231591381070929E-3</v>
      </c>
    </row>
    <row r="86" spans="1:16" ht="20.100000000000001" customHeight="1" x14ac:dyDescent="0.25">
      <c r="A86" s="38" t="s">
        <v>203</v>
      </c>
      <c r="B86" s="19">
        <v>1784.6499999999999</v>
      </c>
      <c r="C86" s="140">
        <v>794.45000000000016</v>
      </c>
      <c r="D86" s="247">
        <f t="shared" si="38"/>
        <v>9.7735251897531072E-3</v>
      </c>
      <c r="E86" s="215">
        <f t="shared" si="39"/>
        <v>5.3192767926136869E-3</v>
      </c>
      <c r="F86" s="52">
        <f t="shared" si="34"/>
        <v>-0.55484268624099953</v>
      </c>
      <c r="H86" s="19">
        <v>909.28300000000002</v>
      </c>
      <c r="I86" s="140">
        <v>408.19</v>
      </c>
      <c r="J86" s="214">
        <f t="shared" si="40"/>
        <v>6.9803035916916629E-3</v>
      </c>
      <c r="K86" s="215">
        <f t="shared" si="41"/>
        <v>3.3492058290343269E-3</v>
      </c>
      <c r="L86" s="52">
        <f t="shared" si="60"/>
        <v>-0.55108585555872047</v>
      </c>
      <c r="N86" s="40">
        <f t="shared" si="61"/>
        <v>5.095021432773934</v>
      </c>
      <c r="O86" s="143">
        <f t="shared" si="62"/>
        <v>5.1380200138460559</v>
      </c>
      <c r="P86" s="52">
        <f t="shared" si="63"/>
        <v>8.4393327171367154E-3</v>
      </c>
    </row>
    <row r="87" spans="1:16" ht="20.100000000000001" customHeight="1" x14ac:dyDescent="0.25">
      <c r="A87" s="38" t="s">
        <v>210</v>
      </c>
      <c r="B87" s="19">
        <v>398.45</v>
      </c>
      <c r="C87" s="140">
        <v>402.57</v>
      </c>
      <c r="D87" s="247">
        <f t="shared" si="38"/>
        <v>2.1820867463408096E-3</v>
      </c>
      <c r="E87" s="215">
        <f t="shared" si="39"/>
        <v>2.6954260915129859E-3</v>
      </c>
      <c r="F87" s="52">
        <f t="shared" si="34"/>
        <v>1.0340067762580009E-2</v>
      </c>
      <c r="H87" s="19">
        <v>435.77799999999996</v>
      </c>
      <c r="I87" s="140">
        <v>404.84000000000003</v>
      </c>
      <c r="J87" s="214">
        <f t="shared" si="40"/>
        <v>3.345342141643701E-3</v>
      </c>
      <c r="K87" s="215">
        <f t="shared" si="41"/>
        <v>3.321719022578351E-3</v>
      </c>
      <c r="L87" s="52">
        <f t="shared" si="60"/>
        <v>-7.0994864357539697E-2</v>
      </c>
      <c r="N87" s="40">
        <f t="shared" si="61"/>
        <v>10.936830217091227</v>
      </c>
      <c r="O87" s="143">
        <f t="shared" si="62"/>
        <v>10.056387708969869</v>
      </c>
      <c r="P87" s="52">
        <f t="shared" si="63"/>
        <v>-8.0502530499693747E-2</v>
      </c>
    </row>
    <row r="88" spans="1:16" ht="20.100000000000001" customHeight="1" x14ac:dyDescent="0.25">
      <c r="A88" s="38" t="s">
        <v>232</v>
      </c>
      <c r="B88" s="19">
        <v>103.02000000000001</v>
      </c>
      <c r="C88" s="140">
        <v>377.10999999999996</v>
      </c>
      <c r="D88" s="247">
        <f t="shared" si="38"/>
        <v>5.6418264928605904E-4</v>
      </c>
      <c r="E88" s="215">
        <f t="shared" si="39"/>
        <v>2.5249574816068312E-3</v>
      </c>
      <c r="F88" s="52">
        <f t="shared" si="34"/>
        <v>2.6605513492525712</v>
      </c>
      <c r="H88" s="19">
        <v>63.737000000000009</v>
      </c>
      <c r="I88" s="140">
        <v>374.44399999999996</v>
      </c>
      <c r="J88" s="214">
        <f t="shared" si="40"/>
        <v>4.892905839256333E-4</v>
      </c>
      <c r="K88" s="215">
        <f t="shared" si="41"/>
        <v>3.0723193303288407E-3</v>
      </c>
      <c r="L88" s="52">
        <f t="shared" si="60"/>
        <v>4.8748293769709887</v>
      </c>
      <c r="N88" s="40">
        <f t="shared" si="61"/>
        <v>6.1868569209862168</v>
      </c>
      <c r="O88" s="143">
        <f t="shared" si="62"/>
        <v>9.9293044469783354</v>
      </c>
      <c r="P88" s="52">
        <f t="shared" si="63"/>
        <v>0.60490287294304412</v>
      </c>
    </row>
    <row r="89" spans="1:16" ht="20.100000000000001" customHeight="1" x14ac:dyDescent="0.25">
      <c r="A89" s="38" t="s">
        <v>165</v>
      </c>
      <c r="B89" s="19">
        <v>510.65999999999997</v>
      </c>
      <c r="C89" s="140">
        <v>535.70000000000005</v>
      </c>
      <c r="D89" s="247">
        <f t="shared" si="38"/>
        <v>2.7965978614290319E-3</v>
      </c>
      <c r="E89" s="215">
        <f t="shared" si="39"/>
        <v>3.5868041762265111E-3</v>
      </c>
      <c r="F89" s="52">
        <f t="shared" si="34"/>
        <v>4.9034582696902203E-2</v>
      </c>
      <c r="H89" s="19">
        <v>288.15500000000003</v>
      </c>
      <c r="I89" s="140">
        <v>358.70700000000005</v>
      </c>
      <c r="J89" s="214">
        <f t="shared" si="40"/>
        <v>2.2120829064921606E-3</v>
      </c>
      <c r="K89" s="215">
        <f t="shared" si="41"/>
        <v>2.9431969801205723E-3</v>
      </c>
      <c r="L89" s="52">
        <f t="shared" si="60"/>
        <v>0.24484045045201372</v>
      </c>
      <c r="N89" s="40">
        <f t="shared" si="61"/>
        <v>5.6427955978537589</v>
      </c>
      <c r="O89" s="143">
        <f t="shared" si="62"/>
        <v>6.6960425611349637</v>
      </c>
      <c r="P89" s="52">
        <f t="shared" si="63"/>
        <v>0.18665339635584316</v>
      </c>
    </row>
    <row r="90" spans="1:16" ht="20.100000000000001" customHeight="1" x14ac:dyDescent="0.25">
      <c r="A90" s="38" t="s">
        <v>218</v>
      </c>
      <c r="B90" s="19">
        <v>426.02000000000004</v>
      </c>
      <c r="C90" s="140">
        <v>546.41000000000008</v>
      </c>
      <c r="D90" s="247">
        <f t="shared" si="38"/>
        <v>2.3330721437473004E-3</v>
      </c>
      <c r="E90" s="215">
        <f t="shared" si="39"/>
        <v>3.6585134775656675E-3</v>
      </c>
      <c r="F90" s="52">
        <f t="shared" si="34"/>
        <v>0.28259236655556086</v>
      </c>
      <c r="H90" s="19">
        <v>201.20099999999996</v>
      </c>
      <c r="I90" s="140">
        <v>292.72399999999999</v>
      </c>
      <c r="J90" s="214">
        <f t="shared" si="40"/>
        <v>1.5445621032747275E-3</v>
      </c>
      <c r="K90" s="215">
        <f t="shared" si="41"/>
        <v>2.4018053531400679E-3</v>
      </c>
      <c r="L90" s="52">
        <f t="shared" si="60"/>
        <v>0.45488342503267898</v>
      </c>
      <c r="N90" s="40">
        <f t="shared" si="61"/>
        <v>4.7228064410121577</v>
      </c>
      <c r="O90" s="143">
        <f t="shared" si="62"/>
        <v>5.3572225984151087</v>
      </c>
      <c r="P90" s="52">
        <f t="shared" si="63"/>
        <v>0.13433033204447556</v>
      </c>
    </row>
    <row r="91" spans="1:16" ht="20.100000000000001" customHeight="1" x14ac:dyDescent="0.25">
      <c r="A91" s="38" t="s">
        <v>205</v>
      </c>
      <c r="B91" s="19">
        <v>402.25999999999993</v>
      </c>
      <c r="C91" s="140">
        <v>349.99999999999994</v>
      </c>
      <c r="D91" s="247">
        <f t="shared" si="38"/>
        <v>2.2029519753621633E-3</v>
      </c>
      <c r="E91" s="215">
        <f t="shared" si="39"/>
        <v>2.3434412202338597E-3</v>
      </c>
      <c r="F91" s="52">
        <f t="shared" si="34"/>
        <v>-0.12991597474270372</v>
      </c>
      <c r="H91" s="19">
        <v>308.38</v>
      </c>
      <c r="I91" s="140">
        <v>288.83599999999996</v>
      </c>
      <c r="J91" s="214">
        <f t="shared" si="40"/>
        <v>2.3673444038939196E-3</v>
      </c>
      <c r="K91" s="215">
        <f t="shared" si="41"/>
        <v>2.36990424761743E-3</v>
      </c>
      <c r="L91" s="52">
        <f t="shared" si="60"/>
        <v>-6.3376353849147291E-2</v>
      </c>
      <c r="N91" s="40">
        <f t="shared" ref="N91:N94" si="64">(H91/B91)*10</f>
        <v>7.6661860488241453</v>
      </c>
      <c r="O91" s="143">
        <f t="shared" ref="O91:O94" si="65">(I91/C91)*10</f>
        <v>8.2524571428571427</v>
      </c>
      <c r="P91" s="52">
        <f t="shared" ref="P91:P94" si="66">(O91-N91)/N91</f>
        <v>7.6474936858977063E-2</v>
      </c>
    </row>
    <row r="92" spans="1:16" ht="20.100000000000001" customHeight="1" x14ac:dyDescent="0.25">
      <c r="A92" s="38" t="s">
        <v>207</v>
      </c>
      <c r="B92" s="19">
        <v>200.37</v>
      </c>
      <c r="C92" s="140">
        <v>440.16999999999996</v>
      </c>
      <c r="D92" s="247">
        <f t="shared" si="38"/>
        <v>1.0973138947529377E-3</v>
      </c>
      <c r="E92" s="215">
        <f t="shared" si="39"/>
        <v>2.9471786340295376E-3</v>
      </c>
      <c r="F92" s="52">
        <f t="shared" si="34"/>
        <v>1.1967859459999</v>
      </c>
      <c r="H92" s="19">
        <v>112.94</v>
      </c>
      <c r="I92" s="140">
        <v>247.089</v>
      </c>
      <c r="J92" s="214">
        <f t="shared" si="40"/>
        <v>8.6700783765412568E-4</v>
      </c>
      <c r="K92" s="215">
        <f t="shared" si="41"/>
        <v>2.0273694090748493E-3</v>
      </c>
      <c r="L92" s="52">
        <f t="shared" si="60"/>
        <v>1.1877899769789269</v>
      </c>
      <c r="N92" s="40">
        <f t="shared" si="64"/>
        <v>5.6365723411688373</v>
      </c>
      <c r="O92" s="143">
        <f t="shared" si="65"/>
        <v>5.6134902424063435</v>
      </c>
      <c r="P92" s="52">
        <f t="shared" si="66"/>
        <v>-4.0950594377907566E-3</v>
      </c>
    </row>
    <row r="93" spans="1:16" ht="20.100000000000001" customHeight="1" x14ac:dyDescent="0.25">
      <c r="A93" s="38" t="s">
        <v>224</v>
      </c>
      <c r="B93" s="19">
        <v>494.14</v>
      </c>
      <c r="C93" s="140">
        <v>567.9</v>
      </c>
      <c r="D93" s="247">
        <f t="shared" si="38"/>
        <v>2.7061271046225316E-3</v>
      </c>
      <c r="E93" s="215">
        <f t="shared" si="39"/>
        <v>3.8024007684880259E-3</v>
      </c>
      <c r="F93" s="52">
        <f t="shared" si="34"/>
        <v>0.14926943781114663</v>
      </c>
      <c r="H93" s="19">
        <v>208.05699999999996</v>
      </c>
      <c r="I93" s="140">
        <v>240.077</v>
      </c>
      <c r="J93" s="214">
        <f t="shared" si="40"/>
        <v>1.5971936397981619E-3</v>
      </c>
      <c r="K93" s="215">
        <f t="shared" si="41"/>
        <v>1.9698358309049075E-3</v>
      </c>
      <c r="L93" s="52">
        <f t="shared" si="60"/>
        <v>0.15390013313659259</v>
      </c>
      <c r="N93" s="40">
        <f t="shared" si="64"/>
        <v>4.2104869065447028</v>
      </c>
      <c r="O93" s="143">
        <f t="shared" si="65"/>
        <v>4.2274520162000346</v>
      </c>
      <c r="P93" s="52">
        <f t="shared" si="66"/>
        <v>4.0292512557066904E-3</v>
      </c>
    </row>
    <row r="94" spans="1:16" ht="20.100000000000001" customHeight="1" x14ac:dyDescent="0.25">
      <c r="A94" s="38" t="s">
        <v>233</v>
      </c>
      <c r="B94" s="19">
        <v>117.04999999999998</v>
      </c>
      <c r="C94" s="140">
        <v>162.23000000000002</v>
      </c>
      <c r="D94" s="247">
        <f t="shared" si="38"/>
        <v>6.4101707531482427E-4</v>
      </c>
      <c r="E94" s="215">
        <f t="shared" si="39"/>
        <v>1.0862184833101119E-3</v>
      </c>
      <c r="F94" s="52">
        <f t="shared" si="34"/>
        <v>0.385988893635199</v>
      </c>
      <c r="H94" s="19">
        <v>154.36099999999999</v>
      </c>
      <c r="I94" s="140">
        <v>219.73499999999999</v>
      </c>
      <c r="J94" s="214">
        <f t="shared" si="40"/>
        <v>1.184984919675301E-3</v>
      </c>
      <c r="K94" s="215">
        <f t="shared" ref="K94" si="67">I94/$I$96</f>
        <v>1.8029293780907367E-3</v>
      </c>
      <c r="L94" s="52">
        <f t="shared" si="60"/>
        <v>0.42351371136491728</v>
      </c>
      <c r="N94" s="40">
        <f t="shared" si="64"/>
        <v>13.187612131567708</v>
      </c>
      <c r="O94" s="143">
        <f t="shared" si="65"/>
        <v>13.544658817727914</v>
      </c>
      <c r="P94" s="52">
        <f t="shared" si="66"/>
        <v>2.707440002011658E-2</v>
      </c>
    </row>
    <row r="95" spans="1:16" ht="20.100000000000001" customHeight="1" thickBot="1" x14ac:dyDescent="0.3">
      <c r="A95" s="8" t="s">
        <v>17</v>
      </c>
      <c r="B95" s="19">
        <f>B96-SUM(B68:B94)</f>
        <v>3294.7199999998847</v>
      </c>
      <c r="C95" s="142">
        <f>C96-SUM(C68:C94)</f>
        <v>3500.5300000000279</v>
      </c>
      <c r="D95" s="247">
        <f t="shared" si="38"/>
        <v>1.804333001607163E-2</v>
      </c>
      <c r="E95" s="215">
        <f t="shared" si="39"/>
        <v>2.3437960841900855E-2</v>
      </c>
      <c r="F95" s="52">
        <f>(C95-B95)/B95</f>
        <v>6.2466613247908892E-2</v>
      </c>
      <c r="H95" s="19">
        <f>H96-SUM(H68:H94)</f>
        <v>2105.8330000000133</v>
      </c>
      <c r="I95" s="142">
        <f>I96-SUM(I68:I94)</f>
        <v>2518.9970000000321</v>
      </c>
      <c r="J95" s="214">
        <f t="shared" si="40"/>
        <v>1.6165873169742447E-2</v>
      </c>
      <c r="K95" s="215">
        <f t="shared" si="41"/>
        <v>2.0668412836473433E-2</v>
      </c>
      <c r="L95" s="52">
        <f>(I95-H95)/H95</f>
        <v>0.19619979362086939</v>
      </c>
      <c r="N95" s="40">
        <f t="shared" si="36"/>
        <v>6.3915385829450964</v>
      </c>
      <c r="O95" s="143">
        <f t="shared" si="37"/>
        <v>7.1960445989607633</v>
      </c>
      <c r="P95" s="52">
        <f>(O95-N95)/N95</f>
        <v>0.12587047791002559</v>
      </c>
    </row>
    <row r="96" spans="1:16" ht="26.25" customHeight="1" thickBot="1" x14ac:dyDescent="0.3">
      <c r="A96" s="12" t="s">
        <v>18</v>
      </c>
      <c r="B96" s="17">
        <v>182600.43999999989</v>
      </c>
      <c r="C96" s="145">
        <v>149353.01000000004</v>
      </c>
      <c r="D96" s="243">
        <f>SUM(D68:D95)</f>
        <v>1</v>
      </c>
      <c r="E96" s="244">
        <f>SUM(E68:E95)</f>
        <v>1</v>
      </c>
      <c r="F96" s="57">
        <f>(C96-B96)/B96</f>
        <v>-0.18207749116048061</v>
      </c>
      <c r="G96" s="1"/>
      <c r="H96" s="17">
        <v>130264.10500000001</v>
      </c>
      <c r="I96" s="145">
        <v>121876.65400000005</v>
      </c>
      <c r="J96" s="255">
        <f t="shared" si="40"/>
        <v>1</v>
      </c>
      <c r="K96" s="244">
        <f t="shared" si="41"/>
        <v>1</v>
      </c>
      <c r="L96" s="57">
        <f>(I96-H96)/H96</f>
        <v>-6.4388044580661399E-2</v>
      </c>
      <c r="M96" s="1"/>
      <c r="N96" s="37">
        <f t="shared" si="36"/>
        <v>7.1338330290989491</v>
      </c>
      <c r="O96" s="150">
        <f t="shared" si="37"/>
        <v>8.1603078505080031</v>
      </c>
      <c r="P96" s="57">
        <f>(O96-N96)/N96</f>
        <v>0.14388825996095744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147</v>
      </c>
    </row>
    <row r="2" spans="1:18" ht="15.75" thickBot="1" x14ac:dyDescent="0.3"/>
    <row r="3" spans="1:18" x14ac:dyDescent="0.25">
      <c r="A3" s="327" t="s">
        <v>16</v>
      </c>
      <c r="B3" s="341"/>
      <c r="C3" s="341"/>
      <c r="D3" s="344" t="s">
        <v>1</v>
      </c>
      <c r="E3" s="340"/>
      <c r="F3" s="344" t="s">
        <v>104</v>
      </c>
      <c r="G3" s="340"/>
      <c r="H3" s="130" t="s">
        <v>0</v>
      </c>
      <c r="J3" s="346" t="s">
        <v>19</v>
      </c>
      <c r="K3" s="340"/>
      <c r="L3" s="338" t="s">
        <v>104</v>
      </c>
      <c r="M3" s="339"/>
      <c r="N3" s="130" t="s">
        <v>0</v>
      </c>
      <c r="P3" s="352" t="s">
        <v>22</v>
      </c>
      <c r="Q3" s="340"/>
      <c r="R3" s="130" t="s">
        <v>0</v>
      </c>
    </row>
    <row r="4" spans="1:18" x14ac:dyDescent="0.25">
      <c r="A4" s="342"/>
      <c r="B4" s="343"/>
      <c r="C4" s="343"/>
      <c r="D4" s="347" t="s">
        <v>156</v>
      </c>
      <c r="E4" s="349"/>
      <c r="F4" s="347" t="str">
        <f>D4</f>
        <v>jan-dez</v>
      </c>
      <c r="G4" s="349"/>
      <c r="H4" s="131" t="s">
        <v>137</v>
      </c>
      <c r="J4" s="350" t="str">
        <f>D4</f>
        <v>jan-dez</v>
      </c>
      <c r="K4" s="349"/>
      <c r="L4" s="351" t="str">
        <f>D4</f>
        <v>jan-dez</v>
      </c>
      <c r="M4" s="337"/>
      <c r="N4" s="131" t="str">
        <f>H4</f>
        <v>2022/2021</v>
      </c>
      <c r="P4" s="350" t="str">
        <f>D4</f>
        <v>jan-dez</v>
      </c>
      <c r="Q4" s="348"/>
      <c r="R4" s="131" t="str">
        <f>N4</f>
        <v>2022/2021</v>
      </c>
    </row>
    <row r="5" spans="1:18" ht="19.5" customHeight="1" thickBot="1" x14ac:dyDescent="0.3">
      <c r="A5" s="328"/>
      <c r="B5" s="353"/>
      <c r="C5" s="353"/>
      <c r="D5" s="99">
        <v>2021</v>
      </c>
      <c r="E5" s="160">
        <v>2022</v>
      </c>
      <c r="F5" s="99">
        <f>D5</f>
        <v>2021</v>
      </c>
      <c r="G5" s="134">
        <f>E5</f>
        <v>2022</v>
      </c>
      <c r="H5" s="166" t="s">
        <v>1</v>
      </c>
      <c r="J5" s="25">
        <f>D5</f>
        <v>2021</v>
      </c>
      <c r="K5" s="134">
        <f>E5</f>
        <v>2022</v>
      </c>
      <c r="L5" s="159">
        <f>F5</f>
        <v>2021</v>
      </c>
      <c r="M5" s="144">
        <f>G5</f>
        <v>2022</v>
      </c>
      <c r="N5" s="259">
        <v>1000</v>
      </c>
      <c r="P5" s="25">
        <f>D5</f>
        <v>2021</v>
      </c>
      <c r="Q5" s="134">
        <f>E5</f>
        <v>2022</v>
      </c>
      <c r="R5" s="166"/>
    </row>
    <row r="6" spans="1:18" ht="24" customHeight="1" x14ac:dyDescent="0.25">
      <c r="A6" s="161" t="s">
        <v>20</v>
      </c>
      <c r="B6" s="1"/>
      <c r="C6" s="1"/>
      <c r="D6" s="115">
        <v>15870.700000000008</v>
      </c>
      <c r="E6" s="147">
        <v>13202.600000000011</v>
      </c>
      <c r="F6" s="247">
        <f>D6/D8</f>
        <v>0.5947301067431624</v>
      </c>
      <c r="G6" s="246">
        <f>E6/E8</f>
        <v>0.58221763595632481</v>
      </c>
      <c r="H6" s="165">
        <f>(E6-D6)/D6</f>
        <v>-0.1681148279533981</v>
      </c>
      <c r="I6" s="1"/>
      <c r="J6" s="19">
        <v>6966.1710000000012</v>
      </c>
      <c r="K6" s="147">
        <v>6788.3520000000017</v>
      </c>
      <c r="L6" s="247">
        <f>J6/J8</f>
        <v>0.41533138558864091</v>
      </c>
      <c r="M6" s="246">
        <f>K6/K8</f>
        <v>0.41476765112052949</v>
      </c>
      <c r="N6" s="165">
        <f>(K6-J6)/J6</f>
        <v>-2.5526074510660086E-2</v>
      </c>
      <c r="P6" s="27">
        <f t="shared" ref="P6:Q8" si="0">(J6/D6)*10</f>
        <v>4.3893281329746001</v>
      </c>
      <c r="Q6" s="152">
        <f t="shared" si="0"/>
        <v>5.1416781543029373</v>
      </c>
      <c r="R6" s="165">
        <f>(Q6-P6)/P6</f>
        <v>0.17140436953809551</v>
      </c>
    </row>
    <row r="7" spans="1:18" ht="24" customHeight="1" thickBot="1" x14ac:dyDescent="0.3">
      <c r="A7" s="161" t="s">
        <v>21</v>
      </c>
      <c r="B7" s="1"/>
      <c r="C7" s="1"/>
      <c r="D7" s="117">
        <v>10814.850000000008</v>
      </c>
      <c r="E7" s="140">
        <v>9473.8000000000011</v>
      </c>
      <c r="F7" s="247">
        <f>D7/D8</f>
        <v>0.40526989325683754</v>
      </c>
      <c r="G7" s="215">
        <f>E7/E8</f>
        <v>0.41778236404367519</v>
      </c>
      <c r="H7" s="55">
        <f t="shared" ref="H7:H8" si="1">(E7-D7)/D7</f>
        <v>-0.12400079520289284</v>
      </c>
      <c r="J7" s="19">
        <v>9806.3900000000012</v>
      </c>
      <c r="K7" s="140">
        <v>9578.2860000000001</v>
      </c>
      <c r="L7" s="247">
        <f>J7/J8</f>
        <v>0.5846686144113592</v>
      </c>
      <c r="M7" s="215">
        <f>K7/K8</f>
        <v>0.5852323488794704</v>
      </c>
      <c r="N7" s="102">
        <f t="shared" ref="N7:N8" si="2">(K7-J7)/J7</f>
        <v>-2.3260751408010608E-2</v>
      </c>
      <c r="P7" s="27">
        <f t="shared" si="0"/>
        <v>9.0675228967576942</v>
      </c>
      <c r="Q7" s="152">
        <f t="shared" si="0"/>
        <v>10.110289429795857</v>
      </c>
      <c r="R7" s="102">
        <f t="shared" ref="R7:R8" si="3">(Q7-P7)/P7</f>
        <v>0.11500015438737177</v>
      </c>
    </row>
    <row r="8" spans="1:18" ht="26.25" customHeight="1" thickBot="1" x14ac:dyDescent="0.3">
      <c r="A8" s="12" t="s">
        <v>12</v>
      </c>
      <c r="B8" s="162"/>
      <c r="C8" s="162"/>
      <c r="D8" s="163">
        <v>26685.550000000017</v>
      </c>
      <c r="E8" s="145">
        <v>22676.400000000012</v>
      </c>
      <c r="F8" s="243">
        <f>SUM(F6:F7)</f>
        <v>1</v>
      </c>
      <c r="G8" s="244">
        <f>SUM(G6:G7)</f>
        <v>1</v>
      </c>
      <c r="H8" s="164">
        <f t="shared" si="1"/>
        <v>-0.15023673860947226</v>
      </c>
      <c r="I8" s="1"/>
      <c r="J8" s="17">
        <v>16772.561000000002</v>
      </c>
      <c r="K8" s="145">
        <v>16366.638000000003</v>
      </c>
      <c r="L8" s="243">
        <f>SUM(L6:L7)</f>
        <v>1</v>
      </c>
      <c r="M8" s="244">
        <f>SUM(M6:M7)</f>
        <v>0.99999999999999989</v>
      </c>
      <c r="N8" s="164">
        <f t="shared" si="2"/>
        <v>-2.4201611191039866E-2</v>
      </c>
      <c r="O8" s="1"/>
      <c r="P8" s="29">
        <f t="shared" si="0"/>
        <v>6.2852596255276696</v>
      </c>
      <c r="Q8" s="146">
        <f t="shared" si="0"/>
        <v>7.2174763189924294</v>
      </c>
      <c r="R8" s="164">
        <f t="shared" si="3"/>
        <v>0.14831792941035382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R86" sqref="R86"/>
    </sheetView>
  </sheetViews>
  <sheetFormatPr defaultRowHeight="15" x14ac:dyDescent="0.25"/>
  <cols>
    <col min="1" max="1" width="26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148</v>
      </c>
    </row>
    <row r="3" spans="1:16" ht="8.25" customHeight="1" thickBot="1" x14ac:dyDescent="0.3"/>
    <row r="4" spans="1:16" x14ac:dyDescent="0.25">
      <c r="A4" s="356" t="s">
        <v>3</v>
      </c>
      <c r="B4" s="344" t="s">
        <v>1</v>
      </c>
      <c r="C4" s="340"/>
      <c r="D4" s="344" t="s">
        <v>104</v>
      </c>
      <c r="E4" s="340"/>
      <c r="F4" s="130" t="s">
        <v>0</v>
      </c>
      <c r="H4" s="354" t="s">
        <v>19</v>
      </c>
      <c r="I4" s="355"/>
      <c r="J4" s="344" t="s">
        <v>104</v>
      </c>
      <c r="K4" s="345"/>
      <c r="L4" s="130" t="s">
        <v>0</v>
      </c>
      <c r="N4" s="352" t="s">
        <v>22</v>
      </c>
      <c r="O4" s="340"/>
      <c r="P4" s="130" t="s">
        <v>0</v>
      </c>
    </row>
    <row r="5" spans="1:16" x14ac:dyDescent="0.25">
      <c r="A5" s="357"/>
      <c r="B5" s="347" t="s">
        <v>156</v>
      </c>
      <c r="C5" s="349"/>
      <c r="D5" s="347" t="str">
        <f>B5</f>
        <v>jan-dez</v>
      </c>
      <c r="E5" s="349"/>
      <c r="F5" s="131" t="s">
        <v>137</v>
      </c>
      <c r="H5" s="350" t="str">
        <f>B5</f>
        <v>jan-dez</v>
      </c>
      <c r="I5" s="349"/>
      <c r="J5" s="347" t="str">
        <f>B5</f>
        <v>jan-dez</v>
      </c>
      <c r="K5" s="348"/>
      <c r="L5" s="131" t="str">
        <f>F5</f>
        <v>2022/2021</v>
      </c>
      <c r="N5" s="350" t="str">
        <f>B5</f>
        <v>jan-dez</v>
      </c>
      <c r="O5" s="348"/>
      <c r="P5" s="131" t="str">
        <f>L5</f>
        <v>2022/2021</v>
      </c>
    </row>
    <row r="6" spans="1:16" ht="19.5" customHeight="1" thickBot="1" x14ac:dyDescent="0.3">
      <c r="A6" s="358"/>
      <c r="B6" s="99">
        <f>'6'!E6</f>
        <v>2021</v>
      </c>
      <c r="C6" s="134">
        <f>'6'!F6</f>
        <v>2022</v>
      </c>
      <c r="D6" s="99">
        <f>B6</f>
        <v>2021</v>
      </c>
      <c r="E6" s="134">
        <f>C6</f>
        <v>2022</v>
      </c>
      <c r="F6" s="132" t="s">
        <v>1</v>
      </c>
      <c r="H6" s="25">
        <f>B6</f>
        <v>2021</v>
      </c>
      <c r="I6" s="134">
        <f>E6</f>
        <v>2022</v>
      </c>
      <c r="J6" s="99">
        <f>B6</f>
        <v>2021</v>
      </c>
      <c r="K6" s="134">
        <f>C6</f>
        <v>2022</v>
      </c>
      <c r="L6" s="259">
        <v>1000</v>
      </c>
      <c r="N6" s="25">
        <f>B6</f>
        <v>2021</v>
      </c>
      <c r="O6" s="134">
        <f>C6</f>
        <v>2022</v>
      </c>
      <c r="P6" s="132"/>
    </row>
    <row r="7" spans="1:16" ht="20.100000000000001" customHeight="1" x14ac:dyDescent="0.25">
      <c r="A7" s="8" t="s">
        <v>160</v>
      </c>
      <c r="B7" s="39">
        <v>2397.0199999999995</v>
      </c>
      <c r="C7" s="147">
        <v>2164.6</v>
      </c>
      <c r="D7" s="247">
        <f>B7/$B$33</f>
        <v>8.9824642924728887E-2</v>
      </c>
      <c r="E7" s="246">
        <f t="shared" ref="E7:E32" si="0">C7/$C$33</f>
        <v>9.5456068864546426E-2</v>
      </c>
      <c r="F7" s="52">
        <f>(C7-B7)/B7</f>
        <v>-9.6962061226022175E-2</v>
      </c>
      <c r="H7" s="39">
        <v>2769.8809999999999</v>
      </c>
      <c r="I7" s="147">
        <v>3632.337</v>
      </c>
      <c r="J7" s="247">
        <f>H7/$H$33</f>
        <v>0.16514359375410825</v>
      </c>
      <c r="K7" s="246">
        <f>I7/$I$33</f>
        <v>0.22193543964252152</v>
      </c>
      <c r="L7" s="52">
        <f>(I7-H7)/H7</f>
        <v>0.31136933319518068</v>
      </c>
      <c r="N7" s="27">
        <f t="shared" ref="N7:N33" si="1">(H7/B7)*10</f>
        <v>11.555518936012216</v>
      </c>
      <c r="O7" s="151">
        <f t="shared" ref="O7:O32" si="2">(I7/C7)*10</f>
        <v>16.780638455141826</v>
      </c>
      <c r="P7" s="61">
        <f>(O7-N7)/N7</f>
        <v>0.45217523748291194</v>
      </c>
    </row>
    <row r="8" spans="1:16" ht="20.100000000000001" customHeight="1" x14ac:dyDescent="0.25">
      <c r="A8" s="8" t="s">
        <v>159</v>
      </c>
      <c r="B8" s="19">
        <v>6811.96</v>
      </c>
      <c r="C8" s="140">
        <v>5824.53</v>
      </c>
      <c r="D8" s="247">
        <f t="shared" ref="D8:D32" si="3">B8/$B$33</f>
        <v>0.2552677385326515</v>
      </c>
      <c r="E8" s="215">
        <f t="shared" si="0"/>
        <v>0.25685426258136218</v>
      </c>
      <c r="F8" s="52">
        <f t="shared" ref="F8:F18" si="4">(C8-B8)/B8</f>
        <v>-0.1449553432492264</v>
      </c>
      <c r="H8" s="19">
        <v>2568.0239999999999</v>
      </c>
      <c r="I8" s="140">
        <v>2322.0930000000003</v>
      </c>
      <c r="J8" s="247">
        <f t="shared" ref="J8:J32" si="5">H8/$H$33</f>
        <v>0.15310863975990308</v>
      </c>
      <c r="K8" s="215">
        <f t="shared" ref="K8:K32" si="6">I8/$I$33</f>
        <v>0.14187965787475715</v>
      </c>
      <c r="L8" s="52">
        <f t="shared" ref="L8:L33" si="7">(I8-H8)/H8</f>
        <v>-9.5766628349267607E-2</v>
      </c>
      <c r="N8" s="27">
        <f t="shared" si="1"/>
        <v>3.7698753369074387</v>
      </c>
      <c r="O8" s="152">
        <f t="shared" si="2"/>
        <v>3.9867474285478837</v>
      </c>
      <c r="P8" s="52">
        <f t="shared" ref="P8:P70" si="8">(O8-N8)/N8</f>
        <v>5.75276560254517E-2</v>
      </c>
    </row>
    <row r="9" spans="1:16" ht="20.100000000000001" customHeight="1" x14ac:dyDescent="0.25">
      <c r="A9" s="8" t="s">
        <v>161</v>
      </c>
      <c r="B9" s="19">
        <v>3060.1900000000005</v>
      </c>
      <c r="C9" s="140">
        <v>1672.0699999999997</v>
      </c>
      <c r="D9" s="247">
        <f t="shared" si="3"/>
        <v>0.11467592011406921</v>
      </c>
      <c r="E9" s="215">
        <f t="shared" si="0"/>
        <v>7.373613095553086E-2</v>
      </c>
      <c r="F9" s="52">
        <f t="shared" si="4"/>
        <v>-0.45360582186073434</v>
      </c>
      <c r="H9" s="19">
        <v>2440.6430000000005</v>
      </c>
      <c r="I9" s="140">
        <v>1544.1609999999998</v>
      </c>
      <c r="J9" s="247">
        <f t="shared" si="5"/>
        <v>0.14551403330713777</v>
      </c>
      <c r="K9" s="215">
        <f t="shared" si="6"/>
        <v>9.4348087860194593E-2</v>
      </c>
      <c r="L9" s="52">
        <f t="shared" si="7"/>
        <v>-0.36731385950341794</v>
      </c>
      <c r="N9" s="27">
        <f t="shared" si="1"/>
        <v>7.9754623078959153</v>
      </c>
      <c r="O9" s="152">
        <f t="shared" si="2"/>
        <v>9.2350260455602946</v>
      </c>
      <c r="P9" s="52">
        <f t="shared" si="8"/>
        <v>0.15792987152824714</v>
      </c>
    </row>
    <row r="10" spans="1:16" ht="20.100000000000001" customHeight="1" x14ac:dyDescent="0.25">
      <c r="A10" s="8" t="s">
        <v>179</v>
      </c>
      <c r="B10" s="19">
        <v>1668.69</v>
      </c>
      <c r="C10" s="140">
        <v>2112.5600000000004</v>
      </c>
      <c r="D10" s="247">
        <f t="shared" si="3"/>
        <v>6.2531594814422026E-2</v>
      </c>
      <c r="E10" s="215">
        <f t="shared" si="0"/>
        <v>9.3161171967331716E-2</v>
      </c>
      <c r="F10" s="52">
        <f t="shared" si="4"/>
        <v>0.26599907712037607</v>
      </c>
      <c r="H10" s="19">
        <v>964.82499999999993</v>
      </c>
      <c r="I10" s="140">
        <v>1284.6519999999998</v>
      </c>
      <c r="J10" s="247">
        <f t="shared" si="5"/>
        <v>5.7524011986004993E-2</v>
      </c>
      <c r="K10" s="215">
        <f t="shared" si="6"/>
        <v>7.8492113041175565E-2</v>
      </c>
      <c r="L10" s="52">
        <f t="shared" si="7"/>
        <v>0.3314870572383592</v>
      </c>
      <c r="N10" s="27">
        <f t="shared" si="1"/>
        <v>5.7819307360863901</v>
      </c>
      <c r="O10" s="152">
        <f t="shared" si="2"/>
        <v>6.0810201840421083</v>
      </c>
      <c r="P10" s="52">
        <f t="shared" si="8"/>
        <v>5.1728300045005837E-2</v>
      </c>
    </row>
    <row r="11" spans="1:16" ht="20.100000000000001" customHeight="1" x14ac:dyDescent="0.25">
      <c r="A11" s="8" t="s">
        <v>164</v>
      </c>
      <c r="B11" s="19">
        <v>3371.1099999999997</v>
      </c>
      <c r="C11" s="140">
        <v>2678.9799999999996</v>
      </c>
      <c r="D11" s="247">
        <f t="shared" si="3"/>
        <v>0.12632716957304604</v>
      </c>
      <c r="E11" s="215">
        <f t="shared" si="0"/>
        <v>0.11813956359916038</v>
      </c>
      <c r="F11" s="52">
        <f t="shared" si="4"/>
        <v>-0.20531219687284016</v>
      </c>
      <c r="H11" s="19">
        <v>1508.2399999999998</v>
      </c>
      <c r="I11" s="140">
        <v>1243.241</v>
      </c>
      <c r="J11" s="247">
        <f t="shared" si="5"/>
        <v>8.9923059454069032E-2</v>
      </c>
      <c r="K11" s="215">
        <f t="shared" si="6"/>
        <v>7.5961904943458738E-2</v>
      </c>
      <c r="L11" s="52">
        <f t="shared" si="7"/>
        <v>-0.17570081684612518</v>
      </c>
      <c r="N11" s="27">
        <f t="shared" si="1"/>
        <v>4.4740159769334138</v>
      </c>
      <c r="O11" s="152">
        <f t="shared" si="2"/>
        <v>4.640725201382617</v>
      </c>
      <c r="P11" s="52">
        <f t="shared" si="8"/>
        <v>3.72616515695747E-2</v>
      </c>
    </row>
    <row r="12" spans="1:16" ht="20.100000000000001" customHeight="1" x14ac:dyDescent="0.25">
      <c r="A12" s="8" t="s">
        <v>167</v>
      </c>
      <c r="B12" s="19">
        <v>1951.1000000000001</v>
      </c>
      <c r="C12" s="140">
        <v>1301.3300000000002</v>
      </c>
      <c r="D12" s="247">
        <f t="shared" si="3"/>
        <v>7.3114475811815752E-2</v>
      </c>
      <c r="E12" s="215">
        <f t="shared" si="0"/>
        <v>5.7386975004850876E-2</v>
      </c>
      <c r="F12" s="52">
        <f t="shared" si="4"/>
        <v>-0.33302752293577981</v>
      </c>
      <c r="H12" s="19">
        <v>910.57999999999981</v>
      </c>
      <c r="I12" s="140">
        <v>828.92399999999998</v>
      </c>
      <c r="J12" s="247">
        <f t="shared" si="5"/>
        <v>5.4289860683767954E-2</v>
      </c>
      <c r="K12" s="215">
        <f t="shared" si="6"/>
        <v>5.0647176286296537E-2</v>
      </c>
      <c r="L12" s="52">
        <f t="shared" si="7"/>
        <v>-8.9674712820400015E-2</v>
      </c>
      <c r="N12" s="27">
        <f t="shared" si="1"/>
        <v>4.6670083542616974</v>
      </c>
      <c r="O12" s="152">
        <f t="shared" si="2"/>
        <v>6.369821644010357</v>
      </c>
      <c r="P12" s="52">
        <f t="shared" si="8"/>
        <v>0.36486184735318267</v>
      </c>
    </row>
    <row r="13" spans="1:16" ht="20.100000000000001" customHeight="1" x14ac:dyDescent="0.25">
      <c r="A13" s="8" t="s">
        <v>170</v>
      </c>
      <c r="B13" s="19">
        <v>847.31</v>
      </c>
      <c r="C13" s="140">
        <v>1060.56</v>
      </c>
      <c r="D13" s="247">
        <f t="shared" si="3"/>
        <v>3.1751640869309414E-2</v>
      </c>
      <c r="E13" s="215">
        <f t="shared" si="0"/>
        <v>4.6769328464835697E-2</v>
      </c>
      <c r="F13" s="52">
        <f t="shared" si="4"/>
        <v>0.25167884245435557</v>
      </c>
      <c r="H13" s="19">
        <v>494.61700000000008</v>
      </c>
      <c r="I13" s="140">
        <v>702.15500000000009</v>
      </c>
      <c r="J13" s="247">
        <f t="shared" si="5"/>
        <v>2.9489652772763802E-2</v>
      </c>
      <c r="K13" s="215">
        <f t="shared" si="6"/>
        <v>4.290160263824494E-2</v>
      </c>
      <c r="L13" s="52">
        <f t="shared" si="7"/>
        <v>0.41959334191910103</v>
      </c>
      <c r="N13" s="27">
        <f t="shared" si="1"/>
        <v>5.8374974920631182</v>
      </c>
      <c r="O13" s="152">
        <f t="shared" si="2"/>
        <v>6.6206060948932652</v>
      </c>
      <c r="P13" s="52">
        <f t="shared" si="8"/>
        <v>0.13415142428667268</v>
      </c>
    </row>
    <row r="14" spans="1:16" ht="20.100000000000001" customHeight="1" x14ac:dyDescent="0.25">
      <c r="A14" s="8" t="s">
        <v>168</v>
      </c>
      <c r="B14" s="19">
        <v>812</v>
      </c>
      <c r="C14" s="140">
        <v>885.66999999999985</v>
      </c>
      <c r="D14" s="247">
        <f t="shared" si="3"/>
        <v>3.0428452851824293E-2</v>
      </c>
      <c r="E14" s="215">
        <f t="shared" si="0"/>
        <v>3.9056904976098504E-2</v>
      </c>
      <c r="F14" s="52">
        <f t="shared" si="4"/>
        <v>9.0726600985221478E-2</v>
      </c>
      <c r="H14" s="19">
        <v>354.41699999999997</v>
      </c>
      <c r="I14" s="140">
        <v>619.55500000000006</v>
      </c>
      <c r="J14" s="247">
        <f t="shared" si="5"/>
        <v>2.1130762320673624E-2</v>
      </c>
      <c r="K14" s="215">
        <f t="shared" si="6"/>
        <v>3.785475062135546E-2</v>
      </c>
      <c r="L14" s="52">
        <f t="shared" si="7"/>
        <v>0.74809616920181621</v>
      </c>
      <c r="N14" s="27">
        <f t="shared" si="1"/>
        <v>4.3647413793103444</v>
      </c>
      <c r="O14" s="152">
        <f t="shared" si="2"/>
        <v>6.995325572730251</v>
      </c>
      <c r="P14" s="52">
        <f t="shared" si="8"/>
        <v>0.60268959024453239</v>
      </c>
    </row>
    <row r="15" spans="1:16" ht="20.100000000000001" customHeight="1" x14ac:dyDescent="0.25">
      <c r="A15" s="8" t="s">
        <v>174</v>
      </c>
      <c r="B15" s="19">
        <v>114.74</v>
      </c>
      <c r="C15" s="140">
        <v>212.78999999999996</v>
      </c>
      <c r="D15" s="247">
        <f t="shared" si="3"/>
        <v>4.2997052712048268E-3</v>
      </c>
      <c r="E15" s="215">
        <f t="shared" si="0"/>
        <v>9.3837646187225499E-3</v>
      </c>
      <c r="F15" s="52">
        <f t="shared" si="4"/>
        <v>0.85454070071465904</v>
      </c>
      <c r="H15" s="19">
        <v>252.26399999999998</v>
      </c>
      <c r="I15" s="140">
        <v>483.31700000000001</v>
      </c>
      <c r="J15" s="247">
        <f t="shared" si="5"/>
        <v>1.5040279179786556E-2</v>
      </c>
      <c r="K15" s="215">
        <f t="shared" si="6"/>
        <v>2.9530621988462132E-2</v>
      </c>
      <c r="L15" s="52">
        <f t="shared" si="7"/>
        <v>0.91591745155868476</v>
      </c>
      <c r="N15" s="27">
        <f t="shared" si="1"/>
        <v>21.985706815408751</v>
      </c>
      <c r="O15" s="152">
        <f t="shared" si="2"/>
        <v>22.713332393439547</v>
      </c>
      <c r="P15" s="52">
        <f t="shared" si="8"/>
        <v>3.3095391662406673E-2</v>
      </c>
    </row>
    <row r="16" spans="1:16" ht="20.100000000000001" customHeight="1" x14ac:dyDescent="0.25">
      <c r="A16" s="8" t="s">
        <v>180</v>
      </c>
      <c r="B16" s="19">
        <v>482.13000000000005</v>
      </c>
      <c r="C16" s="140">
        <v>651.19000000000005</v>
      </c>
      <c r="D16" s="247">
        <f t="shared" si="3"/>
        <v>1.8067081248091192E-2</v>
      </c>
      <c r="E16" s="215">
        <f t="shared" si="0"/>
        <v>2.8716639325466132E-2</v>
      </c>
      <c r="F16" s="52">
        <f t="shared" si="4"/>
        <v>0.35065231369132804</v>
      </c>
      <c r="H16" s="19">
        <v>1211.26</v>
      </c>
      <c r="I16" s="140">
        <v>464.28299999999996</v>
      </c>
      <c r="J16" s="247">
        <f t="shared" si="5"/>
        <v>7.2216759265326266E-2</v>
      </c>
      <c r="K16" s="215">
        <f t="shared" si="6"/>
        <v>2.8367646428056871E-2</v>
      </c>
      <c r="L16" s="52">
        <f t="shared" si="7"/>
        <v>-0.61669418621930894</v>
      </c>
      <c r="N16" s="27">
        <f t="shared" si="1"/>
        <v>25.123099578951731</v>
      </c>
      <c r="O16" s="152">
        <f t="shared" si="2"/>
        <v>7.1297624349268247</v>
      </c>
      <c r="P16" s="52">
        <f t="shared" si="8"/>
        <v>-0.71620689507196877</v>
      </c>
    </row>
    <row r="17" spans="1:16" ht="20.100000000000001" customHeight="1" x14ac:dyDescent="0.25">
      <c r="A17" s="8" t="s">
        <v>163</v>
      </c>
      <c r="B17" s="19">
        <v>449.53999999999996</v>
      </c>
      <c r="C17" s="140">
        <v>517.33999999999992</v>
      </c>
      <c r="D17" s="247">
        <f t="shared" si="3"/>
        <v>1.6845821052966864E-2</v>
      </c>
      <c r="E17" s="215">
        <f t="shared" si="0"/>
        <v>2.2814026917852923E-2</v>
      </c>
      <c r="F17" s="52">
        <f t="shared" si="4"/>
        <v>0.15082083907994831</v>
      </c>
      <c r="H17" s="19">
        <v>386.69900000000001</v>
      </c>
      <c r="I17" s="140">
        <v>407.34100000000001</v>
      </c>
      <c r="J17" s="247">
        <f t="shared" si="5"/>
        <v>2.3055453487395274E-2</v>
      </c>
      <c r="K17" s="215">
        <f t="shared" si="6"/>
        <v>2.4888495731377445E-2</v>
      </c>
      <c r="L17" s="52">
        <f t="shared" si="7"/>
        <v>5.3380019084611013E-2</v>
      </c>
      <c r="N17" s="27">
        <f t="shared" si="1"/>
        <v>8.6021043733594347</v>
      </c>
      <c r="O17" s="152">
        <f t="shared" si="2"/>
        <v>7.8737580701279644</v>
      </c>
      <c r="P17" s="52">
        <f t="shared" si="8"/>
        <v>-8.4670712144245305E-2</v>
      </c>
    </row>
    <row r="18" spans="1:16" ht="20.100000000000001" customHeight="1" x14ac:dyDescent="0.25">
      <c r="A18" s="8" t="s">
        <v>171</v>
      </c>
      <c r="B18" s="19">
        <v>385.21999999999997</v>
      </c>
      <c r="C18" s="140">
        <v>433.93999999999994</v>
      </c>
      <c r="D18" s="247">
        <f t="shared" si="3"/>
        <v>1.4435527841846988E-2</v>
      </c>
      <c r="E18" s="215">
        <f t="shared" si="0"/>
        <v>1.9136194457674061E-2</v>
      </c>
      <c r="F18" s="52">
        <f t="shared" si="4"/>
        <v>0.12647318415450903</v>
      </c>
      <c r="H18" s="19">
        <v>277.36500000000001</v>
      </c>
      <c r="I18" s="140">
        <v>399.17599999999999</v>
      </c>
      <c r="J18" s="247">
        <f t="shared" si="5"/>
        <v>1.6536830600884383E-2</v>
      </c>
      <c r="K18" s="215">
        <f t="shared" si="6"/>
        <v>2.4389615020506954E-2</v>
      </c>
      <c r="L18" s="52">
        <f t="shared" si="7"/>
        <v>0.43917220990391714</v>
      </c>
      <c r="N18" s="27">
        <f t="shared" ref="N18" si="9">(H18/B18)*10</f>
        <v>7.2001713306681907</v>
      </c>
      <c r="O18" s="152">
        <f t="shared" ref="O18" si="10">(I18/C18)*10</f>
        <v>9.1988754205650558</v>
      </c>
      <c r="P18" s="52">
        <f t="shared" ref="P18" si="11">(O18-N18)/N18</f>
        <v>0.27759118472412536</v>
      </c>
    </row>
    <row r="19" spans="1:16" ht="20.100000000000001" customHeight="1" x14ac:dyDescent="0.25">
      <c r="A19" s="8" t="s">
        <v>166</v>
      </c>
      <c r="B19" s="19">
        <v>574.28</v>
      </c>
      <c r="C19" s="140">
        <v>698.9799999999999</v>
      </c>
      <c r="D19" s="247">
        <f t="shared" si="3"/>
        <v>2.152026096520401E-2</v>
      </c>
      <c r="E19" s="215">
        <f t="shared" si="0"/>
        <v>3.0824116702827614E-2</v>
      </c>
      <c r="F19" s="52">
        <f t="shared" ref="F19:F32" si="12">(C19-B19)/B19</f>
        <v>0.21714146409416998</v>
      </c>
      <c r="H19" s="19">
        <v>309.96800000000002</v>
      </c>
      <c r="I19" s="140">
        <v>375.654</v>
      </c>
      <c r="J19" s="247">
        <f t="shared" si="5"/>
        <v>1.8480660168712457E-2</v>
      </c>
      <c r="K19" s="215">
        <f t="shared" si="6"/>
        <v>2.2952423093857144E-2</v>
      </c>
      <c r="L19" s="52">
        <f t="shared" si="7"/>
        <v>0.2119121973881174</v>
      </c>
      <c r="N19" s="27">
        <f t="shared" si="1"/>
        <v>5.3975064428501787</v>
      </c>
      <c r="O19" s="152">
        <f t="shared" si="2"/>
        <v>5.3743168617127823</v>
      </c>
      <c r="P19" s="52">
        <f t="shared" ref="P19:P24" si="13">(O19-N19)/N19</f>
        <v>-4.2963508025292809E-3</v>
      </c>
    </row>
    <row r="20" spans="1:16" ht="20.100000000000001" customHeight="1" x14ac:dyDescent="0.25">
      <c r="A20" s="8" t="s">
        <v>173</v>
      </c>
      <c r="B20" s="19">
        <v>172.75000000000003</v>
      </c>
      <c r="C20" s="140">
        <v>174.89000000000001</v>
      </c>
      <c r="D20" s="247">
        <f t="shared" si="3"/>
        <v>6.47354092383331E-3</v>
      </c>
      <c r="E20" s="215">
        <f t="shared" si="0"/>
        <v>7.7124234887371917E-3</v>
      </c>
      <c r="F20" s="52">
        <f t="shared" si="12"/>
        <v>1.2387843704775607E-2</v>
      </c>
      <c r="H20" s="19">
        <v>200.96099999999996</v>
      </c>
      <c r="I20" s="140">
        <v>220.929</v>
      </c>
      <c r="J20" s="247">
        <f t="shared" si="5"/>
        <v>1.1981533410431474E-2</v>
      </c>
      <c r="K20" s="215">
        <f t="shared" si="6"/>
        <v>1.3498740547692198E-2</v>
      </c>
      <c r="L20" s="52">
        <f t="shared" ref="L20:L29" si="14">(I20-H20)/H20</f>
        <v>9.9362562885336209E-2</v>
      </c>
      <c r="N20" s="27">
        <f t="shared" si="1"/>
        <v>11.633053545586103</v>
      </c>
      <c r="O20" s="152">
        <f t="shared" si="2"/>
        <v>12.632454685802504</v>
      </c>
      <c r="P20" s="52">
        <f t="shared" si="13"/>
        <v>8.5910473660254144E-2</v>
      </c>
    </row>
    <row r="21" spans="1:16" ht="20.100000000000001" customHeight="1" x14ac:dyDescent="0.25">
      <c r="A21" s="8" t="s">
        <v>193</v>
      </c>
      <c r="B21" s="19">
        <v>207.28</v>
      </c>
      <c r="C21" s="140">
        <v>174.02</v>
      </c>
      <c r="D21" s="247">
        <f t="shared" si="3"/>
        <v>7.7674996393179065E-3</v>
      </c>
      <c r="E21" s="215">
        <f t="shared" si="0"/>
        <v>7.6740576105554697E-3</v>
      </c>
      <c r="F21" s="52">
        <f t="shared" si="12"/>
        <v>-0.16045928213045152</v>
      </c>
      <c r="H21" s="19">
        <v>178.07800000000003</v>
      </c>
      <c r="I21" s="140">
        <v>207.428</v>
      </c>
      <c r="J21" s="247">
        <f t="shared" si="5"/>
        <v>1.061722178264846E-2</v>
      </c>
      <c r="K21" s="215">
        <f t="shared" si="6"/>
        <v>1.2673830752534513E-2</v>
      </c>
      <c r="L21" s="52">
        <f t="shared" si="14"/>
        <v>0.16481541796291491</v>
      </c>
      <c r="N21" s="27">
        <f t="shared" si="1"/>
        <v>8.5911810111925906</v>
      </c>
      <c r="O21" s="152">
        <f t="shared" si="2"/>
        <v>11.919779335708538</v>
      </c>
      <c r="P21" s="52">
        <f t="shared" si="13"/>
        <v>0.38744362622315254</v>
      </c>
    </row>
    <row r="22" spans="1:16" ht="20.100000000000001" customHeight="1" x14ac:dyDescent="0.25">
      <c r="A22" s="8" t="s">
        <v>162</v>
      </c>
      <c r="B22" s="19">
        <v>274.06</v>
      </c>
      <c r="C22" s="140">
        <v>340.50999999999988</v>
      </c>
      <c r="D22" s="247">
        <f t="shared" si="3"/>
        <v>1.0269977572131732E-2</v>
      </c>
      <c r="E22" s="215">
        <f t="shared" si="0"/>
        <v>1.5016051930641547E-2</v>
      </c>
      <c r="F22" s="52">
        <f t="shared" si="12"/>
        <v>0.24246515361599605</v>
      </c>
      <c r="H22" s="19">
        <v>155.81799999999998</v>
      </c>
      <c r="I22" s="140">
        <v>182.63499999999999</v>
      </c>
      <c r="J22" s="247">
        <f t="shared" si="5"/>
        <v>9.2900541545205863E-3</v>
      </c>
      <c r="K22" s="215">
        <f t="shared" si="6"/>
        <v>1.115898084872409E-2</v>
      </c>
      <c r="L22" s="52">
        <f t="shared" si="14"/>
        <v>0.17210463489455655</v>
      </c>
      <c r="N22" s="27">
        <f t="shared" si="1"/>
        <v>5.6855433116835723</v>
      </c>
      <c r="O22" s="152">
        <f t="shared" si="2"/>
        <v>5.3635722886258863</v>
      </c>
      <c r="P22" s="52">
        <f t="shared" si="13"/>
        <v>-5.6629772285095067E-2</v>
      </c>
    </row>
    <row r="23" spans="1:16" ht="20.100000000000001" customHeight="1" x14ac:dyDescent="0.25">
      <c r="A23" s="8" t="s">
        <v>176</v>
      </c>
      <c r="B23" s="19">
        <v>424.44</v>
      </c>
      <c r="C23" s="140">
        <v>252.27</v>
      </c>
      <c r="D23" s="247">
        <f t="shared" si="3"/>
        <v>1.5905237103975744E-2</v>
      </c>
      <c r="E23" s="215">
        <f t="shared" si="0"/>
        <v>1.1124781711382762E-2</v>
      </c>
      <c r="F23" s="52">
        <f t="shared" si="12"/>
        <v>-0.40564037319762508</v>
      </c>
      <c r="H23" s="19">
        <v>309.76900000000001</v>
      </c>
      <c r="I23" s="140">
        <v>167.32599999999999</v>
      </c>
      <c r="J23" s="247">
        <f t="shared" si="5"/>
        <v>1.8468795552450217E-2</v>
      </c>
      <c r="K23" s="215">
        <f t="shared" si="6"/>
        <v>1.0223602428305676E-2</v>
      </c>
      <c r="L23" s="52">
        <f t="shared" si="14"/>
        <v>-0.45983620052361601</v>
      </c>
      <c r="N23" s="27">
        <f t="shared" si="1"/>
        <v>7.2982989350673835</v>
      </c>
      <c r="O23" s="152">
        <f t="shared" si="2"/>
        <v>6.6328140484401636</v>
      </c>
      <c r="P23" s="52">
        <f t="shared" si="13"/>
        <v>-9.1183561066490559E-2</v>
      </c>
    </row>
    <row r="24" spans="1:16" ht="20.100000000000001" customHeight="1" x14ac:dyDescent="0.25">
      <c r="A24" s="8" t="s">
        <v>184</v>
      </c>
      <c r="B24" s="19">
        <v>411.34999999999997</v>
      </c>
      <c r="C24" s="140">
        <v>332.5800000000001</v>
      </c>
      <c r="D24" s="247">
        <f t="shared" si="3"/>
        <v>1.5414709458864436E-2</v>
      </c>
      <c r="E24" s="215">
        <f t="shared" si="0"/>
        <v>1.4666349155950689E-2</v>
      </c>
      <c r="F24" s="52">
        <f t="shared" si="12"/>
        <v>-0.19149143065515953</v>
      </c>
      <c r="H24" s="19">
        <v>189.89999999999998</v>
      </c>
      <c r="I24" s="140">
        <v>165.63600000000002</v>
      </c>
      <c r="J24" s="247">
        <f t="shared" si="5"/>
        <v>1.1322063458287615E-2</v>
      </c>
      <c r="K24" s="215">
        <f t="shared" si="6"/>
        <v>1.0120343591640506E-2</v>
      </c>
      <c r="L24" s="52">
        <f t="shared" si="14"/>
        <v>-0.12777251184834101</v>
      </c>
      <c r="N24" s="27">
        <f t="shared" si="1"/>
        <v>4.6165066245289896</v>
      </c>
      <c r="O24" s="152">
        <f t="shared" si="2"/>
        <v>4.9803355583618973</v>
      </c>
      <c r="P24" s="52">
        <f t="shared" si="13"/>
        <v>7.8810443355537968E-2</v>
      </c>
    </row>
    <row r="25" spans="1:16" ht="20.100000000000001" customHeight="1" x14ac:dyDescent="0.25">
      <c r="A25" s="8" t="s">
        <v>169</v>
      </c>
      <c r="B25" s="19">
        <v>221.23000000000002</v>
      </c>
      <c r="C25" s="140">
        <v>211.82999999999998</v>
      </c>
      <c r="D25" s="247">
        <f t="shared" si="3"/>
        <v>8.290254463557991E-3</v>
      </c>
      <c r="E25" s="215">
        <f t="shared" si="0"/>
        <v>9.3414298565909944E-3</v>
      </c>
      <c r="F25" s="52">
        <f t="shared" si="12"/>
        <v>-4.2489716584550169E-2</v>
      </c>
      <c r="H25" s="19">
        <v>159.67699999999996</v>
      </c>
      <c r="I25" s="140">
        <v>152.52599999999998</v>
      </c>
      <c r="J25" s="247">
        <f t="shared" si="5"/>
        <v>9.5201323161084317E-3</v>
      </c>
      <c r="K25" s="215">
        <f t="shared" si="6"/>
        <v>9.3193238586935165E-3</v>
      </c>
      <c r="L25" s="52">
        <f t="shared" si="14"/>
        <v>-4.4784158019000757E-2</v>
      </c>
      <c r="N25" s="27">
        <f t="shared" ref="N25:N27" si="15">(H25/B25)*10</f>
        <v>7.217691994756585</v>
      </c>
      <c r="O25" s="152">
        <f t="shared" ref="O25:O27" si="16">(I25/C25)*10</f>
        <v>7.2003965443988101</v>
      </c>
      <c r="P25" s="52">
        <f t="shared" ref="P25:P27" si="17">(O25-N25)/N25</f>
        <v>-2.3962577469833135E-3</v>
      </c>
    </row>
    <row r="26" spans="1:16" ht="20.100000000000001" customHeight="1" x14ac:dyDescent="0.25">
      <c r="A26" s="8" t="s">
        <v>178</v>
      </c>
      <c r="B26" s="19">
        <v>76.739999999999995</v>
      </c>
      <c r="C26" s="140">
        <v>113.24</v>
      </c>
      <c r="D26" s="247">
        <f t="shared" si="3"/>
        <v>2.8757136352820152E-3</v>
      </c>
      <c r="E26" s="215">
        <f t="shared" si="0"/>
        <v>4.9937379831013753E-3</v>
      </c>
      <c r="F26" s="52">
        <f t="shared" si="12"/>
        <v>0.47563200416992446</v>
      </c>
      <c r="H26" s="19">
        <v>94.11399999999999</v>
      </c>
      <c r="I26" s="140">
        <v>148.423</v>
      </c>
      <c r="J26" s="247">
        <f t="shared" si="5"/>
        <v>5.6111884166049524E-3</v>
      </c>
      <c r="K26" s="215">
        <f t="shared" si="6"/>
        <v>9.0686309552395518E-3</v>
      </c>
      <c r="L26" s="52">
        <f t="shared" si="14"/>
        <v>0.57705548590007882</v>
      </c>
      <c r="N26" s="27">
        <f t="shared" si="15"/>
        <v>12.264008339848839</v>
      </c>
      <c r="O26" s="152">
        <f t="shared" si="16"/>
        <v>13.10694101024373</v>
      </c>
      <c r="P26" s="52">
        <f t="shared" si="17"/>
        <v>6.8732232320487849E-2</v>
      </c>
    </row>
    <row r="27" spans="1:16" ht="20.100000000000001" customHeight="1" x14ac:dyDescent="0.25">
      <c r="A27" s="8" t="s">
        <v>172</v>
      </c>
      <c r="B27" s="19">
        <v>856.5</v>
      </c>
      <c r="C27" s="140">
        <v>108.11</v>
      </c>
      <c r="D27" s="247">
        <f t="shared" si="3"/>
        <v>3.2096022004418114E-2</v>
      </c>
      <c r="E27" s="215">
        <f t="shared" si="0"/>
        <v>4.7675115979608764E-3</v>
      </c>
      <c r="F27" s="52">
        <f t="shared" si="12"/>
        <v>-0.87377699941622877</v>
      </c>
      <c r="H27" s="19">
        <v>167.99600000000001</v>
      </c>
      <c r="I27" s="140">
        <v>114.04600000000001</v>
      </c>
      <c r="J27" s="247">
        <f t="shared" si="5"/>
        <v>1.0016120972819833E-2</v>
      </c>
      <c r="K27" s="215">
        <f t="shared" si="6"/>
        <v>6.9681995777019067E-3</v>
      </c>
      <c r="L27" s="52">
        <f t="shared" si="14"/>
        <v>-0.32113859853806043</v>
      </c>
      <c r="N27" s="27">
        <f t="shared" si="15"/>
        <v>1.9614244016345594</v>
      </c>
      <c r="O27" s="152">
        <f t="shared" si="16"/>
        <v>10.549070391268154</v>
      </c>
      <c r="P27" s="52">
        <f t="shared" si="17"/>
        <v>4.3782701910290562</v>
      </c>
    </row>
    <row r="28" spans="1:16" ht="20.100000000000001" customHeight="1" x14ac:dyDescent="0.25">
      <c r="A28" s="8" t="s">
        <v>195</v>
      </c>
      <c r="B28" s="19">
        <v>26.65</v>
      </c>
      <c r="C28" s="140">
        <v>51.8</v>
      </c>
      <c r="D28" s="247">
        <f t="shared" si="3"/>
        <v>9.9866781835112987E-4</v>
      </c>
      <c r="E28" s="215">
        <f t="shared" si="0"/>
        <v>2.2843132066818371E-3</v>
      </c>
      <c r="F28" s="52">
        <f t="shared" si="12"/>
        <v>0.94371482176360222</v>
      </c>
      <c r="H28" s="19">
        <v>59.344999999999999</v>
      </c>
      <c r="I28" s="140">
        <v>96.728999999999999</v>
      </c>
      <c r="J28" s="247">
        <f t="shared" si="5"/>
        <v>3.5382193571989388E-3</v>
      </c>
      <c r="K28" s="215">
        <f t="shared" si="6"/>
        <v>5.9101325513523286E-3</v>
      </c>
      <c r="L28" s="52">
        <f t="shared" si="14"/>
        <v>0.62994355042547812</v>
      </c>
      <c r="N28" s="27">
        <f t="shared" ref="N28:N29" si="18">(H28/B28)*10</f>
        <v>22.26829268292683</v>
      </c>
      <c r="O28" s="152">
        <f t="shared" ref="O28:O29" si="19">(I28/C28)*10</f>
        <v>18.673552123552124</v>
      </c>
      <c r="P28" s="52">
        <f t="shared" ref="P28:P29" si="20">(O28-N28)/N28</f>
        <v>-0.16142865600696929</v>
      </c>
    </row>
    <row r="29" spans="1:16" ht="20.100000000000001" customHeight="1" x14ac:dyDescent="0.25">
      <c r="A29" s="8" t="s">
        <v>186</v>
      </c>
      <c r="B29" s="19">
        <v>55.179999999999993</v>
      </c>
      <c r="C29" s="140">
        <v>109.42</v>
      </c>
      <c r="D29" s="247">
        <f t="shared" si="3"/>
        <v>2.0677857492163356E-3</v>
      </c>
      <c r="E29" s="215">
        <f t="shared" si="0"/>
        <v>4.8252809087862281E-3</v>
      </c>
      <c r="F29" s="52">
        <f t="shared" si="12"/>
        <v>0.98296484233417936</v>
      </c>
      <c r="H29" s="19">
        <v>39.699000000000005</v>
      </c>
      <c r="I29" s="140">
        <v>78.86099999999999</v>
      </c>
      <c r="J29" s="247">
        <f t="shared" si="5"/>
        <v>2.3669015125358617E-3</v>
      </c>
      <c r="K29" s="215">
        <f t="shared" si="6"/>
        <v>4.8183994782557034E-3</v>
      </c>
      <c r="L29" s="52">
        <f t="shared" si="14"/>
        <v>0.98647321091211315</v>
      </c>
      <c r="N29" s="27">
        <f t="shared" si="18"/>
        <v>7.1944545125045325</v>
      </c>
      <c r="O29" s="152">
        <f t="shared" si="19"/>
        <v>7.2071833302869672</v>
      </c>
      <c r="P29" s="52">
        <f t="shared" si="20"/>
        <v>1.7692540498117039E-3</v>
      </c>
    </row>
    <row r="30" spans="1:16" ht="20.100000000000001" customHeight="1" x14ac:dyDescent="0.25">
      <c r="A30" s="8" t="s">
        <v>177</v>
      </c>
      <c r="B30" s="19">
        <v>117.51000000000002</v>
      </c>
      <c r="C30" s="140">
        <v>92.260000000000019</v>
      </c>
      <c r="D30" s="247">
        <f t="shared" si="3"/>
        <v>4.4035067667707803E-3</v>
      </c>
      <c r="E30" s="215">
        <f t="shared" si="0"/>
        <v>4.0685470356846788E-3</v>
      </c>
      <c r="F30" s="52">
        <f t="shared" si="12"/>
        <v>-0.2148753297591694</v>
      </c>
      <c r="H30" s="19">
        <v>87.043999999999997</v>
      </c>
      <c r="I30" s="140">
        <v>66.319000000000003</v>
      </c>
      <c r="J30" s="247">
        <f t="shared" si="5"/>
        <v>5.1896666227655985E-3</v>
      </c>
      <c r="K30" s="215">
        <f t="shared" si="6"/>
        <v>4.0520844904127521E-3</v>
      </c>
      <c r="L30" s="52">
        <f t="shared" ref="L30:L31" si="21">(I30-H30)/H30</f>
        <v>-0.23809797343872058</v>
      </c>
      <c r="N30" s="27">
        <f t="shared" ref="N30:N31" si="22">(H30/B30)*10</f>
        <v>7.4073695855671842</v>
      </c>
      <c r="O30" s="152">
        <f t="shared" ref="O30:O31" si="23">(I30/C30)*10</f>
        <v>7.1882722740082361</v>
      </c>
      <c r="P30" s="52">
        <f t="shared" ref="P30:P31" si="24">(O30-N30)/N30</f>
        <v>-2.9578288085671606E-2</v>
      </c>
    </row>
    <row r="31" spans="1:16" ht="20.100000000000001" customHeight="1" x14ac:dyDescent="0.25">
      <c r="A31" s="8" t="s">
        <v>204</v>
      </c>
      <c r="B31" s="19">
        <v>0.8</v>
      </c>
      <c r="C31" s="140">
        <v>18.71</v>
      </c>
      <c r="D31" s="247">
        <f t="shared" si="3"/>
        <v>2.9978771282585515E-5</v>
      </c>
      <c r="E31" s="215">
        <f t="shared" si="0"/>
        <v>8.2508687445979109E-4</v>
      </c>
      <c r="F31" s="52">
        <f t="shared" si="12"/>
        <v>22.387499999999999</v>
      </c>
      <c r="H31" s="19">
        <v>23.998000000000001</v>
      </c>
      <c r="I31" s="140">
        <v>66.174000000000007</v>
      </c>
      <c r="J31" s="247">
        <f t="shared" si="5"/>
        <v>1.4307892515639084E-3</v>
      </c>
      <c r="K31" s="215">
        <f t="shared" si="6"/>
        <v>4.0432250044266874E-3</v>
      </c>
      <c r="L31" s="52">
        <f t="shared" si="21"/>
        <v>1.7574797899824985</v>
      </c>
      <c r="N31" s="27">
        <f t="shared" si="22"/>
        <v>299.97499999999997</v>
      </c>
      <c r="O31" s="152">
        <f t="shared" si="23"/>
        <v>35.36825227151256</v>
      </c>
      <c r="P31" s="52">
        <f t="shared" si="24"/>
        <v>-0.88209600042832714</v>
      </c>
    </row>
    <row r="32" spans="1:16" ht="20.100000000000001" customHeight="1" thickBot="1" x14ac:dyDescent="0.3">
      <c r="A32" s="8" t="s">
        <v>17</v>
      </c>
      <c r="B32" s="19">
        <f>B33-SUM(B7:B31)</f>
        <v>915.77000000000407</v>
      </c>
      <c r="C32" s="140">
        <f>C33-SUM(C7:C31)</f>
        <v>482.22000000000116</v>
      </c>
      <c r="D32" s="247">
        <f t="shared" si="3"/>
        <v>3.4317074221816818E-2</v>
      </c>
      <c r="E32" s="215">
        <f t="shared" si="0"/>
        <v>2.1265280203206914E-2</v>
      </c>
      <c r="F32" s="52">
        <f t="shared" si="12"/>
        <v>-0.47342673378686895</v>
      </c>
      <c r="H32" s="19">
        <f>H33-SUM(H7:H31)</f>
        <v>657.37900000000445</v>
      </c>
      <c r="I32" s="140">
        <f>I33-SUM(I7:I31)</f>
        <v>392.71700000000237</v>
      </c>
      <c r="J32" s="247">
        <f t="shared" si="5"/>
        <v>3.919371645153083E-2</v>
      </c>
      <c r="K32" s="215">
        <f t="shared" si="6"/>
        <v>2.3994970744755414E-2</v>
      </c>
      <c r="L32" s="52">
        <f t="shared" si="7"/>
        <v>-0.40260184764040269</v>
      </c>
      <c r="N32" s="27">
        <f t="shared" si="1"/>
        <v>7.1784290815379572</v>
      </c>
      <c r="O32" s="152">
        <f t="shared" si="2"/>
        <v>8.1439384513292978</v>
      </c>
      <c r="P32" s="52">
        <f t="shared" si="8"/>
        <v>0.13450148477116153</v>
      </c>
    </row>
    <row r="33" spans="1:16" ht="26.25" customHeight="1" thickBot="1" x14ac:dyDescent="0.3">
      <c r="A33" s="12" t="s">
        <v>18</v>
      </c>
      <c r="B33" s="17">
        <v>26685.550000000007</v>
      </c>
      <c r="C33" s="145">
        <v>22676.399999999994</v>
      </c>
      <c r="D33" s="243">
        <f>SUM(D7:D32)</f>
        <v>1</v>
      </c>
      <c r="E33" s="244">
        <f>SUM(E7:E32)</f>
        <v>1.0000000000000004</v>
      </c>
      <c r="F33" s="57">
        <f>(C33-B33)/B33</f>
        <v>-0.15023673860947259</v>
      </c>
      <c r="G33" s="1"/>
      <c r="H33" s="17">
        <v>16772.561000000002</v>
      </c>
      <c r="I33" s="145">
        <v>16366.638000000004</v>
      </c>
      <c r="J33" s="243">
        <f>SUM(J7:J32)</f>
        <v>0.99999999999999978</v>
      </c>
      <c r="K33" s="244">
        <f>SUM(K7:K32)</f>
        <v>0.99999999999999989</v>
      </c>
      <c r="L33" s="57">
        <f t="shared" si="7"/>
        <v>-2.4201611191039758E-2</v>
      </c>
      <c r="N33" s="29">
        <f t="shared" si="1"/>
        <v>6.2852596255276723</v>
      </c>
      <c r="O33" s="146">
        <f>(I33/C33)*10</f>
        <v>7.2174763189924365</v>
      </c>
      <c r="P33" s="57">
        <f t="shared" si="8"/>
        <v>0.14831792941035446</v>
      </c>
    </row>
    <row r="35" spans="1:16" ht="15.75" thickBot="1" x14ac:dyDescent="0.3"/>
    <row r="36" spans="1:16" x14ac:dyDescent="0.25">
      <c r="A36" s="356" t="s">
        <v>2</v>
      </c>
      <c r="B36" s="344" t="s">
        <v>1</v>
      </c>
      <c r="C36" s="340"/>
      <c r="D36" s="344" t="s">
        <v>104</v>
      </c>
      <c r="E36" s="340"/>
      <c r="F36" s="130" t="s">
        <v>0</v>
      </c>
      <c r="H36" s="354" t="s">
        <v>19</v>
      </c>
      <c r="I36" s="355"/>
      <c r="J36" s="344" t="s">
        <v>104</v>
      </c>
      <c r="K36" s="345"/>
      <c r="L36" s="130" t="s">
        <v>0</v>
      </c>
      <c r="N36" s="352" t="s">
        <v>22</v>
      </c>
      <c r="O36" s="340"/>
      <c r="P36" s="130" t="s">
        <v>0</v>
      </c>
    </row>
    <row r="37" spans="1:16" x14ac:dyDescent="0.25">
      <c r="A37" s="357"/>
      <c r="B37" s="347" t="str">
        <f>B5</f>
        <v>jan-dez</v>
      </c>
      <c r="C37" s="349"/>
      <c r="D37" s="347" t="str">
        <f>B5</f>
        <v>jan-dez</v>
      </c>
      <c r="E37" s="349"/>
      <c r="F37" s="131" t="str">
        <f>F5</f>
        <v>2022/2021</v>
      </c>
      <c r="H37" s="350" t="str">
        <f>B5</f>
        <v>jan-dez</v>
      </c>
      <c r="I37" s="349"/>
      <c r="J37" s="347" t="str">
        <f>B5</f>
        <v>jan-dez</v>
      </c>
      <c r="K37" s="348"/>
      <c r="L37" s="131" t="str">
        <f>L5</f>
        <v>2022/2021</v>
      </c>
      <c r="N37" s="350" t="str">
        <f>B5</f>
        <v>jan-dez</v>
      </c>
      <c r="O37" s="348"/>
      <c r="P37" s="131" t="str">
        <f>P5</f>
        <v>2022/2021</v>
      </c>
    </row>
    <row r="38" spans="1:16" ht="19.5" customHeight="1" thickBot="1" x14ac:dyDescent="0.3">
      <c r="A38" s="358"/>
      <c r="B38" s="99">
        <f>B6</f>
        <v>2021</v>
      </c>
      <c r="C38" s="134">
        <f>C6</f>
        <v>2022</v>
      </c>
      <c r="D38" s="99">
        <f>B6</f>
        <v>2021</v>
      </c>
      <c r="E38" s="134">
        <f>C6</f>
        <v>2022</v>
      </c>
      <c r="F38" s="132" t="s">
        <v>1</v>
      </c>
      <c r="H38" s="25">
        <f>B6</f>
        <v>2021</v>
      </c>
      <c r="I38" s="134">
        <f>C6</f>
        <v>2022</v>
      </c>
      <c r="J38" s="99">
        <f>B6</f>
        <v>2021</v>
      </c>
      <c r="K38" s="134">
        <f>C6</f>
        <v>2022</v>
      </c>
      <c r="L38" s="259">
        <v>1000</v>
      </c>
      <c r="N38" s="25">
        <f>B6</f>
        <v>2021</v>
      </c>
      <c r="O38" s="134">
        <f>C6</f>
        <v>2022</v>
      </c>
      <c r="P38" s="132"/>
    </row>
    <row r="39" spans="1:16" ht="20.100000000000001" customHeight="1" x14ac:dyDescent="0.25">
      <c r="A39" s="38" t="s">
        <v>159</v>
      </c>
      <c r="B39" s="39">
        <v>6811.96</v>
      </c>
      <c r="C39" s="147">
        <v>5824.53</v>
      </c>
      <c r="D39" s="247">
        <f>B39/$B$62</f>
        <v>0.42921610262937365</v>
      </c>
      <c r="E39" s="246">
        <f>C39/$C$62</f>
        <v>0.44116537651674664</v>
      </c>
      <c r="F39" s="52">
        <f>(C39-B39)/B39</f>
        <v>-0.1449553432492264</v>
      </c>
      <c r="H39" s="39">
        <v>2568.0239999999999</v>
      </c>
      <c r="I39" s="147">
        <v>2322.0930000000003</v>
      </c>
      <c r="J39" s="247">
        <f>H39/$H$62</f>
        <v>0.368642113436492</v>
      </c>
      <c r="K39" s="246">
        <f>I39/$I$62</f>
        <v>0.34207021085530048</v>
      </c>
      <c r="L39" s="52">
        <f>(I39-H39)/H39</f>
        <v>-9.5766628349267607E-2</v>
      </c>
      <c r="N39" s="27">
        <f t="shared" ref="N39:N62" si="25">(H39/B39)*10</f>
        <v>3.7698753369074387</v>
      </c>
      <c r="O39" s="151">
        <f t="shared" ref="O39:O62" si="26">(I39/C39)*10</f>
        <v>3.9867474285478837</v>
      </c>
      <c r="P39" s="61">
        <f t="shared" si="8"/>
        <v>5.75276560254517E-2</v>
      </c>
    </row>
    <row r="40" spans="1:16" ht="20.100000000000001" customHeight="1" x14ac:dyDescent="0.25">
      <c r="A40" s="38" t="s">
        <v>164</v>
      </c>
      <c r="B40" s="19">
        <v>3371.1099999999997</v>
      </c>
      <c r="C40" s="140">
        <v>2678.9799999999996</v>
      </c>
      <c r="D40" s="247">
        <f>B40/$B$62</f>
        <v>0.2124109207533379</v>
      </c>
      <c r="E40" s="215">
        <f>C40/$C$62</f>
        <v>0.20291306257858296</v>
      </c>
      <c r="F40" s="52">
        <f t="shared" ref="F40:F62" si="27">(C40-B40)/B40</f>
        <v>-0.20531219687284016</v>
      </c>
      <c r="H40" s="19">
        <v>1508.2399999999998</v>
      </c>
      <c r="I40" s="140">
        <v>1243.241</v>
      </c>
      <c r="J40" s="247">
        <f>H40/$H$62</f>
        <v>0.21650918417018478</v>
      </c>
      <c r="K40" s="215">
        <f>I40/$I$62</f>
        <v>0.1831432724761474</v>
      </c>
      <c r="L40" s="52">
        <f t="shared" ref="L40:L62" si="28">(I40-H40)/H40</f>
        <v>-0.17570081684612518</v>
      </c>
      <c r="N40" s="27">
        <f t="shared" si="25"/>
        <v>4.4740159769334138</v>
      </c>
      <c r="O40" s="152">
        <f t="shared" si="26"/>
        <v>4.640725201382617</v>
      </c>
      <c r="P40" s="52">
        <f t="shared" si="8"/>
        <v>3.72616515695747E-2</v>
      </c>
    </row>
    <row r="41" spans="1:16" ht="20.100000000000001" customHeight="1" x14ac:dyDescent="0.25">
      <c r="A41" s="38" t="s">
        <v>167</v>
      </c>
      <c r="B41" s="19">
        <v>1951.1000000000001</v>
      </c>
      <c r="C41" s="140">
        <v>1301.3300000000002</v>
      </c>
      <c r="D41" s="247">
        <f>B41/$B$62</f>
        <v>0.12293723654281161</v>
      </c>
      <c r="E41" s="215">
        <f>C41/$C$62</f>
        <v>9.8566191507733339E-2</v>
      </c>
      <c r="F41" s="52">
        <f t="shared" si="27"/>
        <v>-0.33302752293577981</v>
      </c>
      <c r="H41" s="19">
        <v>910.57999999999981</v>
      </c>
      <c r="I41" s="140">
        <v>828.92399999999998</v>
      </c>
      <c r="J41" s="247">
        <f>H41/$H$62</f>
        <v>0.13071456328017214</v>
      </c>
      <c r="K41" s="215">
        <f>I41/$I$62</f>
        <v>0.12210975506278993</v>
      </c>
      <c r="L41" s="52">
        <f t="shared" si="28"/>
        <v>-8.9674712820400015E-2</v>
      </c>
      <c r="N41" s="27">
        <f t="shared" si="25"/>
        <v>4.6670083542616974</v>
      </c>
      <c r="O41" s="152">
        <f t="shared" si="26"/>
        <v>6.369821644010357</v>
      </c>
      <c r="P41" s="52">
        <f t="shared" si="8"/>
        <v>0.36486184735318267</v>
      </c>
    </row>
    <row r="42" spans="1:16" ht="20.100000000000001" customHeight="1" x14ac:dyDescent="0.25">
      <c r="A42" s="38" t="s">
        <v>170</v>
      </c>
      <c r="B42" s="19">
        <v>847.31</v>
      </c>
      <c r="C42" s="140">
        <v>1060.56</v>
      </c>
      <c r="D42" s="247">
        <f>B42/$B$62</f>
        <v>5.3388319355794009E-2</v>
      </c>
      <c r="E42" s="215">
        <f>C42/$C$62</f>
        <v>8.0329632042173499E-2</v>
      </c>
      <c r="F42" s="52">
        <f t="shared" si="27"/>
        <v>0.25167884245435557</v>
      </c>
      <c r="H42" s="19">
        <v>494.61700000000008</v>
      </c>
      <c r="I42" s="140">
        <v>702.15500000000009</v>
      </c>
      <c r="J42" s="247">
        <f>H42/$H$62</f>
        <v>7.1002707226107464E-2</v>
      </c>
      <c r="K42" s="215">
        <f>I42/$I$62</f>
        <v>0.10343526676283142</v>
      </c>
      <c r="L42" s="52">
        <f t="shared" si="28"/>
        <v>0.41959334191910103</v>
      </c>
      <c r="N42" s="27">
        <f t="shared" si="25"/>
        <v>5.8374974920631182</v>
      </c>
      <c r="O42" s="152">
        <f t="shared" si="26"/>
        <v>6.6206060948932652</v>
      </c>
      <c r="P42" s="52">
        <f t="shared" si="8"/>
        <v>0.13415142428667268</v>
      </c>
    </row>
    <row r="43" spans="1:16" ht="20.100000000000001" customHeight="1" x14ac:dyDescent="0.25">
      <c r="A43" s="38" t="s">
        <v>171</v>
      </c>
      <c r="B43" s="19">
        <v>385.21999999999997</v>
      </c>
      <c r="C43" s="140">
        <v>433.93999999999994</v>
      </c>
      <c r="D43" s="247">
        <f>B43/$B$62</f>
        <v>2.4272401343355995E-2</v>
      </c>
      <c r="E43" s="215">
        <f>C43/$C$62</f>
        <v>3.2867768469846841E-2</v>
      </c>
      <c r="F43" s="52">
        <f t="shared" si="27"/>
        <v>0.12647318415450903</v>
      </c>
      <c r="H43" s="19">
        <v>277.36500000000001</v>
      </c>
      <c r="I43" s="140">
        <v>399.17599999999999</v>
      </c>
      <c r="J43" s="247">
        <f>H43/$H$62</f>
        <v>3.9815990735800215E-2</v>
      </c>
      <c r="K43" s="215">
        <f>I43/$I$62</f>
        <v>5.8803079156767364E-2</v>
      </c>
      <c r="L43" s="52">
        <f t="shared" si="28"/>
        <v>0.43917220990391714</v>
      </c>
      <c r="N43" s="27">
        <f t="shared" si="25"/>
        <v>7.2001713306681907</v>
      </c>
      <c r="O43" s="152">
        <f t="shared" si="26"/>
        <v>9.1988754205650558</v>
      </c>
      <c r="P43" s="52">
        <f t="shared" si="8"/>
        <v>0.27759118472412536</v>
      </c>
    </row>
    <row r="44" spans="1:16" ht="20.100000000000001" customHeight="1" x14ac:dyDescent="0.25">
      <c r="A44" s="38" t="s">
        <v>166</v>
      </c>
      <c r="B44" s="19">
        <v>574.28</v>
      </c>
      <c r="C44" s="140">
        <v>698.9799999999999</v>
      </c>
      <c r="D44" s="247">
        <f>B44/$B$62</f>
        <v>3.6184919379737501E-2</v>
      </c>
      <c r="E44" s="215">
        <f>C44/$C$62</f>
        <v>5.2942602214715272E-2</v>
      </c>
      <c r="F44" s="52">
        <f t="shared" si="27"/>
        <v>0.21714146409416998</v>
      </c>
      <c r="H44" s="19">
        <v>309.96800000000002</v>
      </c>
      <c r="I44" s="140">
        <v>375.654</v>
      </c>
      <c r="J44" s="247">
        <f>H44/$H$62</f>
        <v>4.4496180182771877E-2</v>
      </c>
      <c r="K44" s="215">
        <f>I44/$I$62</f>
        <v>5.5338026077610597E-2</v>
      </c>
      <c r="L44" s="52">
        <f t="shared" si="28"/>
        <v>0.2119121973881174</v>
      </c>
      <c r="N44" s="27">
        <f t="shared" si="25"/>
        <v>5.3975064428501787</v>
      </c>
      <c r="O44" s="152">
        <f t="shared" si="26"/>
        <v>5.3743168617127823</v>
      </c>
      <c r="P44" s="52">
        <f t="shared" si="8"/>
        <v>-4.2963508025292809E-3</v>
      </c>
    </row>
    <row r="45" spans="1:16" ht="20.100000000000001" customHeight="1" x14ac:dyDescent="0.25">
      <c r="A45" s="38" t="s">
        <v>184</v>
      </c>
      <c r="B45" s="19">
        <v>411.34999999999997</v>
      </c>
      <c r="C45" s="140">
        <v>332.5800000000001</v>
      </c>
      <c r="D45" s="247">
        <f>B45/$B$62</f>
        <v>2.5918831557524242E-2</v>
      </c>
      <c r="E45" s="215">
        <f>C45/$C$62</f>
        <v>2.5190492781724819E-2</v>
      </c>
      <c r="F45" s="52">
        <f t="shared" si="27"/>
        <v>-0.19149143065515953</v>
      </c>
      <c r="H45" s="19">
        <v>189.89999999999998</v>
      </c>
      <c r="I45" s="140">
        <v>165.63600000000002</v>
      </c>
      <c r="J45" s="247">
        <f>H45/$H$62</f>
        <v>2.7260312731341226E-2</v>
      </c>
      <c r="K45" s="215">
        <f>I45/$I$62</f>
        <v>2.4400031112116763E-2</v>
      </c>
      <c r="L45" s="52">
        <f t="shared" si="28"/>
        <v>-0.12777251184834101</v>
      </c>
      <c r="N45" s="27">
        <f t="shared" si="25"/>
        <v>4.6165066245289896</v>
      </c>
      <c r="O45" s="152">
        <f t="shared" si="26"/>
        <v>4.9803355583618973</v>
      </c>
      <c r="P45" s="52">
        <f t="shared" si="8"/>
        <v>7.8810443355537968E-2</v>
      </c>
    </row>
    <row r="46" spans="1:16" ht="20.100000000000001" customHeight="1" x14ac:dyDescent="0.25">
      <c r="A46" s="38" t="s">
        <v>169</v>
      </c>
      <c r="B46" s="19">
        <v>221.23000000000002</v>
      </c>
      <c r="C46" s="140">
        <v>211.82999999999998</v>
      </c>
      <c r="D46" s="247">
        <f>B46/$B$62</f>
        <v>1.3939523776518995E-2</v>
      </c>
      <c r="E46" s="215">
        <f>C46/$C$62</f>
        <v>1.6044566979231362E-2</v>
      </c>
      <c r="F46" s="52">
        <f t="shared" si="27"/>
        <v>-4.2489716584550169E-2</v>
      </c>
      <c r="H46" s="19">
        <v>159.67699999999996</v>
      </c>
      <c r="I46" s="140">
        <v>152.52599999999998</v>
      </c>
      <c r="J46" s="247">
        <f>H46/$H$62</f>
        <v>2.2921774386531715E-2</v>
      </c>
      <c r="K46" s="215">
        <f>I46/$I$62</f>
        <v>2.2468781819210318E-2</v>
      </c>
      <c r="L46" s="52">
        <f t="shared" si="28"/>
        <v>-4.4784158019000757E-2</v>
      </c>
      <c r="N46" s="27">
        <f t="shared" si="25"/>
        <v>7.217691994756585</v>
      </c>
      <c r="O46" s="152">
        <f t="shared" si="26"/>
        <v>7.2003965443988101</v>
      </c>
      <c r="P46" s="52">
        <f t="shared" si="8"/>
        <v>-2.3962577469833135E-3</v>
      </c>
    </row>
    <row r="47" spans="1:16" ht="20.100000000000001" customHeight="1" x14ac:dyDescent="0.25">
      <c r="A47" s="38" t="s">
        <v>178</v>
      </c>
      <c r="B47" s="19">
        <v>76.739999999999995</v>
      </c>
      <c r="C47" s="140">
        <v>113.24</v>
      </c>
      <c r="D47" s="247">
        <f>B47/$B$62</f>
        <v>4.8353254739866543E-3</v>
      </c>
      <c r="E47" s="215">
        <f>C47/$C$62</f>
        <v>8.5770984503052428E-3</v>
      </c>
      <c r="F47" s="52">
        <f t="shared" si="27"/>
        <v>0.47563200416992446</v>
      </c>
      <c r="H47" s="19">
        <v>94.11399999999999</v>
      </c>
      <c r="I47" s="140">
        <v>148.423</v>
      </c>
      <c r="J47" s="247">
        <f>H47/$H$62</f>
        <v>1.3510147827264077E-2</v>
      </c>
      <c r="K47" s="215">
        <f>I47/$I$62</f>
        <v>2.1864364134328924E-2</v>
      </c>
      <c r="L47" s="52">
        <f t="shared" si="28"/>
        <v>0.57705548590007882</v>
      </c>
      <c r="N47" s="27">
        <f t="shared" si="25"/>
        <v>12.264008339848839</v>
      </c>
      <c r="O47" s="152">
        <f t="shared" si="26"/>
        <v>13.10694101024373</v>
      </c>
      <c r="P47" s="52">
        <f t="shared" si="8"/>
        <v>6.8732232320487849E-2</v>
      </c>
    </row>
    <row r="48" spans="1:16" ht="20.100000000000001" customHeight="1" x14ac:dyDescent="0.25">
      <c r="A48" s="38" t="s">
        <v>172</v>
      </c>
      <c r="B48" s="19">
        <v>856.5</v>
      </c>
      <c r="C48" s="140">
        <v>108.11</v>
      </c>
      <c r="D48" s="247">
        <f>B48/$B$62</f>
        <v>5.3967373839843236E-2</v>
      </c>
      <c r="E48" s="215">
        <f>C48/$C$62</f>
        <v>8.1885386211806768E-3</v>
      </c>
      <c r="F48" s="52">
        <f t="shared" ref="F48:F52" si="29">(C48-B48)/B48</f>
        <v>-0.87377699941622877</v>
      </c>
      <c r="H48" s="19">
        <v>167.99600000000001</v>
      </c>
      <c r="I48" s="140">
        <v>114.04600000000001</v>
      </c>
      <c r="J48" s="247">
        <f>H48/$H$62</f>
        <v>2.4115974184383368E-2</v>
      </c>
      <c r="K48" s="215">
        <f>I48/$I$62</f>
        <v>1.6800248425538337E-2</v>
      </c>
      <c r="L48" s="52">
        <f t="shared" ref="L48:L52" si="30">(I48-H48)/H48</f>
        <v>-0.32113859853806043</v>
      </c>
      <c r="N48" s="27">
        <f t="shared" ref="N48:N51" si="31">(H48/B48)*10</f>
        <v>1.9614244016345594</v>
      </c>
      <c r="O48" s="152">
        <f t="shared" ref="O48:O51" si="32">(I48/C48)*10</f>
        <v>10.549070391268154</v>
      </c>
      <c r="P48" s="52">
        <f t="shared" ref="P48:P51" si="33">(O48-N48)/N48</f>
        <v>4.3782701910290562</v>
      </c>
    </row>
    <row r="49" spans="1:16" ht="20.100000000000001" customHeight="1" x14ac:dyDescent="0.25">
      <c r="A49" s="38" t="s">
        <v>186</v>
      </c>
      <c r="B49" s="19">
        <v>55.179999999999993</v>
      </c>
      <c r="C49" s="140">
        <v>109.42</v>
      </c>
      <c r="D49" s="247">
        <f>B49/$B$62</f>
        <v>3.476847272016987E-3</v>
      </c>
      <c r="E49" s="215">
        <f>C49/$C$62</f>
        <v>8.2877615015224271E-3</v>
      </c>
      <c r="F49" s="52">
        <f t="shared" si="29"/>
        <v>0.98296484233417936</v>
      </c>
      <c r="H49" s="19">
        <v>39.699000000000005</v>
      </c>
      <c r="I49" s="140">
        <v>78.86099999999999</v>
      </c>
      <c r="J49" s="247">
        <f>H49/$H$62</f>
        <v>5.6988265145946054E-3</v>
      </c>
      <c r="K49" s="215">
        <f>I49/$I$62</f>
        <v>1.1617105300373345E-2</v>
      </c>
      <c r="L49" s="52">
        <f t="shared" si="30"/>
        <v>0.98647321091211315</v>
      </c>
      <c r="N49" s="27">
        <f t="shared" si="31"/>
        <v>7.1944545125045325</v>
      </c>
      <c r="O49" s="152">
        <f t="shared" si="32"/>
        <v>7.2071833302869672</v>
      </c>
      <c r="P49" s="52">
        <f t="shared" si="33"/>
        <v>1.7692540498117039E-3</v>
      </c>
    </row>
    <row r="50" spans="1:16" ht="20.100000000000001" customHeight="1" x14ac:dyDescent="0.25">
      <c r="A50" s="38" t="s">
        <v>177</v>
      </c>
      <c r="B50" s="19">
        <v>117.51000000000002</v>
      </c>
      <c r="C50" s="140">
        <v>92.260000000000019</v>
      </c>
      <c r="D50" s="247">
        <f>B50/$B$62</f>
        <v>7.4042102742790192E-3</v>
      </c>
      <c r="E50" s="215">
        <f>C50/$C$62</f>
        <v>6.9880175117022414E-3</v>
      </c>
      <c r="F50" s="52">
        <f t="shared" si="29"/>
        <v>-0.2148753297591694</v>
      </c>
      <c r="H50" s="19">
        <v>87.043999999999997</v>
      </c>
      <c r="I50" s="140">
        <v>66.319000000000003</v>
      </c>
      <c r="J50" s="247">
        <f>H50/$H$62</f>
        <v>1.2495243082605929E-2</v>
      </c>
      <c r="K50" s="215">
        <f>I50/$I$62</f>
        <v>9.7695287457103003E-3</v>
      </c>
      <c r="L50" s="52">
        <f t="shared" si="30"/>
        <v>-0.23809797343872058</v>
      </c>
      <c r="N50" s="27">
        <f t="shared" si="31"/>
        <v>7.4073695855671842</v>
      </c>
      <c r="O50" s="152">
        <f t="shared" si="32"/>
        <v>7.1882722740082361</v>
      </c>
      <c r="P50" s="52">
        <f t="shared" si="33"/>
        <v>-2.9578288085671606E-2</v>
      </c>
    </row>
    <row r="51" spans="1:16" ht="20.100000000000001" customHeight="1" x14ac:dyDescent="0.25">
      <c r="A51" s="38" t="s">
        <v>183</v>
      </c>
      <c r="B51" s="19">
        <v>2.13</v>
      </c>
      <c r="C51" s="140">
        <v>50.239999999999995</v>
      </c>
      <c r="D51" s="247">
        <f>B51/$B$62</f>
        <v>1.3420958117789386E-4</v>
      </c>
      <c r="E51" s="215">
        <f>C51/$C$62</f>
        <v>3.8053110750912696E-3</v>
      </c>
      <c r="F51" s="52">
        <f t="shared" si="29"/>
        <v>22.586854460093893</v>
      </c>
      <c r="H51" s="19">
        <v>2.3999999999999995</v>
      </c>
      <c r="I51" s="140">
        <v>43.785000000000018</v>
      </c>
      <c r="J51" s="247">
        <f>H51/$H$62</f>
        <v>3.4452211982737723E-4</v>
      </c>
      <c r="K51" s="215">
        <f>I51/$I$62</f>
        <v>6.4500190915261942E-3</v>
      </c>
      <c r="L51" s="52">
        <f t="shared" si="30"/>
        <v>17.243750000000013</v>
      </c>
      <c r="N51" s="27">
        <f t="shared" si="31"/>
        <v>11.267605633802816</v>
      </c>
      <c r="O51" s="152">
        <f t="shared" si="32"/>
        <v>8.7151671974522333</v>
      </c>
      <c r="P51" s="52">
        <f t="shared" si="33"/>
        <v>-0.22652891122611424</v>
      </c>
    </row>
    <row r="52" spans="1:16" ht="20.100000000000001" customHeight="1" x14ac:dyDescent="0.25">
      <c r="A52" s="38" t="s">
        <v>182</v>
      </c>
      <c r="B52" s="19">
        <v>48.69</v>
      </c>
      <c r="C52" s="140">
        <v>36.5</v>
      </c>
      <c r="D52" s="247">
        <f>B52/$B$62</f>
        <v>3.0679176091791792E-3</v>
      </c>
      <c r="E52" s="215">
        <f>C52/$C$62</f>
        <v>2.7646069713541271E-3</v>
      </c>
      <c r="F52" s="52">
        <f t="shared" si="29"/>
        <v>-0.25035941671801187</v>
      </c>
      <c r="H52" s="19">
        <v>57.012</v>
      </c>
      <c r="I52" s="140">
        <v>33.172999999999995</v>
      </c>
      <c r="J52" s="247">
        <f>H52/$H$62</f>
        <v>8.1841229564993487E-3</v>
      </c>
      <c r="K52" s="215">
        <f>I52/$I$62</f>
        <v>4.8867530735000192E-3</v>
      </c>
      <c r="L52" s="52">
        <f t="shared" si="30"/>
        <v>-0.4181400406931875</v>
      </c>
      <c r="N52" s="27">
        <f t="shared" si="25"/>
        <v>11.709180529882934</v>
      </c>
      <c r="O52" s="152">
        <f t="shared" si="26"/>
        <v>9.0884931506849291</v>
      </c>
      <c r="P52" s="52">
        <f t="shared" si="8"/>
        <v>-0.2238147556534604</v>
      </c>
    </row>
    <row r="53" spans="1:16" ht="20.100000000000001" customHeight="1" x14ac:dyDescent="0.25">
      <c r="A53" s="38" t="s">
        <v>175</v>
      </c>
      <c r="B53" s="19">
        <v>64.150000000000006</v>
      </c>
      <c r="C53" s="140">
        <v>44.489999999999995</v>
      </c>
      <c r="D53" s="247">
        <f>B53/$B$62</f>
        <v>4.0420397335971326E-3</v>
      </c>
      <c r="E53" s="215">
        <f>C53/$C$62</f>
        <v>3.3697907987820575E-3</v>
      </c>
      <c r="F53" s="52">
        <f t="shared" si="27"/>
        <v>-0.30646921278254108</v>
      </c>
      <c r="H53" s="19">
        <v>43.975000000000001</v>
      </c>
      <c r="I53" s="140">
        <v>25.765999999999998</v>
      </c>
      <c r="J53" s="247">
        <f>H53/$H$62</f>
        <v>6.3126500914203821E-3</v>
      </c>
      <c r="K53" s="215">
        <f>I53/$I$62</f>
        <v>3.7956193196817139E-3</v>
      </c>
      <c r="L53" s="52">
        <f t="shared" si="28"/>
        <v>-0.41407617964752708</v>
      </c>
      <c r="N53" s="27">
        <f t="shared" ref="N53" si="34">(H53/B53)*10</f>
        <v>6.8550272798129388</v>
      </c>
      <c r="O53" s="152">
        <f t="shared" ref="O53" si="35">(I53/C53)*10</f>
        <v>5.7914138008541247</v>
      </c>
      <c r="P53" s="52">
        <f t="shared" ref="P53" si="36">(O53-N53)/N53</f>
        <v>-0.15515816867585655</v>
      </c>
    </row>
    <row r="54" spans="1:16" ht="20.100000000000001" customHeight="1" x14ac:dyDescent="0.25">
      <c r="A54" s="38" t="s">
        <v>221</v>
      </c>
      <c r="B54" s="19">
        <v>12.4</v>
      </c>
      <c r="C54" s="140">
        <v>18.53</v>
      </c>
      <c r="D54" s="247">
        <f>B54/$B$62</f>
        <v>7.8131399371168266E-4</v>
      </c>
      <c r="E54" s="215">
        <f>C54/$C$62</f>
        <v>1.4035114295669036E-3</v>
      </c>
      <c r="F54" s="52">
        <f t="shared" si="27"/>
        <v>0.49435483870967745</v>
      </c>
      <c r="H54" s="19">
        <v>12.7</v>
      </c>
      <c r="I54" s="140">
        <v>18.029000000000003</v>
      </c>
      <c r="J54" s="247">
        <f>H54/$H$62</f>
        <v>1.8230962174198716E-3</v>
      </c>
      <c r="K54" s="215">
        <f>I54/$I$62</f>
        <v>2.6558728834332702E-3</v>
      </c>
      <c r="L54" s="52">
        <f t="shared" si="28"/>
        <v>0.41960629921259879</v>
      </c>
      <c r="N54" s="27">
        <f t="shared" ref="N54:N55" si="37">(H54/B54)*10</f>
        <v>10.241935483870968</v>
      </c>
      <c r="O54" s="152">
        <f t="shared" ref="O54:O55" si="38">(I54/C54)*10</f>
        <v>9.7296276308688618</v>
      </c>
      <c r="P54" s="52">
        <f t="shared" ref="P54:P55" si="39">(O54-N54)/N54</f>
        <v>-5.0020609269496974E-2</v>
      </c>
    </row>
    <row r="55" spans="1:16" ht="20.100000000000001" customHeight="1" x14ac:dyDescent="0.25">
      <c r="A55" s="38" t="s">
        <v>188</v>
      </c>
      <c r="B55" s="19">
        <v>29.48</v>
      </c>
      <c r="C55" s="140">
        <v>32.79</v>
      </c>
      <c r="D55" s="247">
        <f>B55/$B$62</f>
        <v>1.8575110108564842E-3</v>
      </c>
      <c r="E55" s="215">
        <f>C55/$C$62</f>
        <v>2.4836017148137488E-3</v>
      </c>
      <c r="F55" s="52">
        <f t="shared" si="27"/>
        <v>0.11227951153324284</v>
      </c>
      <c r="H55" s="19">
        <v>10.757999999999997</v>
      </c>
      <c r="I55" s="140">
        <v>17.092999999999996</v>
      </c>
      <c r="J55" s="247">
        <f>H55/$H$62</f>
        <v>1.5443204021262185E-3</v>
      </c>
      <c r="K55" s="215">
        <f>I55/$I$62</f>
        <v>2.5179896387223289E-3</v>
      </c>
      <c r="L55" s="52">
        <f t="shared" si="28"/>
        <v>0.58886410113403986</v>
      </c>
      <c r="N55" s="27">
        <f t="shared" si="37"/>
        <v>3.6492537313432827</v>
      </c>
      <c r="O55" s="152">
        <f t="shared" si="38"/>
        <v>5.2128697773711483</v>
      </c>
      <c r="P55" s="52">
        <f t="shared" si="39"/>
        <v>0.42847556271520254</v>
      </c>
    </row>
    <row r="56" spans="1:16" ht="20.100000000000001" customHeight="1" x14ac:dyDescent="0.25">
      <c r="A56" s="38" t="s">
        <v>187</v>
      </c>
      <c r="B56" s="19">
        <v>10.46</v>
      </c>
      <c r="C56" s="140">
        <v>17.939999999999998</v>
      </c>
      <c r="D56" s="247">
        <f t="shared" ref="D56:D57" si="40">B56/$B$62</f>
        <v>6.590761592116291E-4</v>
      </c>
      <c r="E56" s="215">
        <f t="shared" ref="E56:E57" si="41">C56/$C$62</f>
        <v>1.3588232620847407E-3</v>
      </c>
      <c r="F56" s="52">
        <f t="shared" ref="F56:F57" si="42">(C56-B56)/B56</f>
        <v>0.71510516252390022</v>
      </c>
      <c r="H56" s="19">
        <v>6.8209999999999997</v>
      </c>
      <c r="I56" s="140">
        <v>15.686999999999999</v>
      </c>
      <c r="J56" s="247">
        <f>H56/$H$62</f>
        <v>9.791605747260586E-4</v>
      </c>
      <c r="K56" s="215">
        <f>I56/$I$62</f>
        <v>2.3108701493381608E-3</v>
      </c>
      <c r="L56" s="52">
        <f t="shared" ref="L56" si="43">(I56-H56)/H56</f>
        <v>1.2998094121096613</v>
      </c>
      <c r="N56" s="27">
        <f t="shared" ref="N56" si="44">(H56/B56)*10</f>
        <v>6.5210325047801145</v>
      </c>
      <c r="O56" s="152">
        <f t="shared" ref="O56" si="45">(I56/C56)*10</f>
        <v>8.7441471571906355</v>
      </c>
      <c r="P56" s="52">
        <f t="shared" ref="P56" si="46">(O56-N56)/N56</f>
        <v>0.34091451787441795</v>
      </c>
    </row>
    <row r="57" spans="1:16" ht="20.100000000000001" customHeight="1" x14ac:dyDescent="0.25">
      <c r="A57" s="38" t="s">
        <v>190</v>
      </c>
      <c r="B57" s="19">
        <v>1.44</v>
      </c>
      <c r="C57" s="140">
        <v>5.8099999999999987</v>
      </c>
      <c r="D57" s="247">
        <f t="shared" si="40"/>
        <v>9.0733237979421204E-5</v>
      </c>
      <c r="E57" s="215">
        <f t="shared" si="41"/>
        <v>4.4006483571417738E-4</v>
      </c>
      <c r="F57" s="52">
        <f t="shared" si="42"/>
        <v>3.0347222222222219</v>
      </c>
      <c r="H57" s="19">
        <v>1.4159999999999999</v>
      </c>
      <c r="I57" s="140">
        <v>8.1849999999999987</v>
      </c>
      <c r="J57" s="247">
        <f>H57/$H$62</f>
        <v>2.0326805069815259E-4</v>
      </c>
      <c r="K57" s="215">
        <f>I57/$I$62</f>
        <v>1.2057418354263303E-3</v>
      </c>
      <c r="L57" s="52">
        <f t="shared" si="28"/>
        <v>4.7803672316384169</v>
      </c>
      <c r="N57" s="27">
        <f t="shared" ref="N57" si="47">(H57/B57)*10</f>
        <v>9.8333333333333321</v>
      </c>
      <c r="O57" s="152">
        <f t="shared" ref="O57" si="48">(I57/C57)*10</f>
        <v>14.087779690189331</v>
      </c>
      <c r="P57" s="52">
        <f t="shared" ref="P57" si="49">(O57-N57)/N57</f>
        <v>0.43265556171416941</v>
      </c>
    </row>
    <row r="58" spans="1:16" ht="20.100000000000001" customHeight="1" x14ac:dyDescent="0.25">
      <c r="A58" s="38" t="s">
        <v>192</v>
      </c>
      <c r="B58" s="19">
        <v>3.54</v>
      </c>
      <c r="C58" s="140">
        <v>5.75</v>
      </c>
      <c r="D58" s="247">
        <f>B58/$B$62</f>
        <v>2.2305254336607713E-4</v>
      </c>
      <c r="E58" s="215">
        <f>C58/$C$62</f>
        <v>4.3552027630921179E-4</v>
      </c>
      <c r="F58" s="52">
        <f t="shared" si="27"/>
        <v>0.62429378531073443</v>
      </c>
      <c r="H58" s="19">
        <v>6.7409999999999997</v>
      </c>
      <c r="I58" s="140">
        <v>7.6019999999999994</v>
      </c>
      <c r="J58" s="247">
        <f>H58/$H$62</f>
        <v>9.6767650406514596E-4</v>
      </c>
      <c r="K58" s="215">
        <f>I58/$I$62</f>
        <v>1.1198594297997511E-3</v>
      </c>
      <c r="L58" s="52">
        <f t="shared" ref="L58:L59" si="50">(I58-H58)/H58</f>
        <v>0.12772585669781927</v>
      </c>
      <c r="N58" s="27">
        <f t="shared" ref="N58" si="51">(H58/B58)*10</f>
        <v>19.042372881355931</v>
      </c>
      <c r="O58" s="152">
        <f t="shared" ref="O58" si="52">(I58/C58)*10</f>
        <v>13.22086956521739</v>
      </c>
      <c r="P58" s="52">
        <f t="shared" ref="P58" si="53">(O58-N58)/N58</f>
        <v>-0.30571312474603823</v>
      </c>
    </row>
    <row r="59" spans="1:16" ht="20.100000000000001" customHeight="1" x14ac:dyDescent="0.25">
      <c r="A59" s="38" t="s">
        <v>216</v>
      </c>
      <c r="B59" s="19">
        <v>4.54</v>
      </c>
      <c r="C59" s="140">
        <v>9.64</v>
      </c>
      <c r="D59" s="247">
        <f>B59/$B$62</f>
        <v>2.8606173640734184E-4</v>
      </c>
      <c r="E59" s="215">
        <f>C59/$C$62</f>
        <v>7.3015921106448737E-4</v>
      </c>
      <c r="F59" s="52">
        <f t="shared" si="27"/>
        <v>1.1233480176211454</v>
      </c>
      <c r="H59" s="19">
        <v>2.6060000000000003</v>
      </c>
      <c r="I59" s="140">
        <v>6.5939999999999994</v>
      </c>
      <c r="J59" s="247">
        <f>H59/$H$62</f>
        <v>3.7409360177922724E-4</v>
      </c>
      <c r="K59" s="215">
        <f>I59/$I$62</f>
        <v>9.7136978164950795E-4</v>
      </c>
      <c r="L59" s="52">
        <f t="shared" si="50"/>
        <v>1.5303146584804292</v>
      </c>
      <c r="N59" s="27">
        <f t="shared" ref="N59:N60" si="54">(H59/B59)*10</f>
        <v>5.7400881057268727</v>
      </c>
      <c r="O59" s="152">
        <f t="shared" ref="O59:O60" si="55">(I59/C59)*10</f>
        <v>6.8402489626556005</v>
      </c>
      <c r="P59" s="52">
        <f t="shared" ref="P59:P60" si="56">(O59-N59)/N59</f>
        <v>0.19166271260385356</v>
      </c>
    </row>
    <row r="60" spans="1:16" ht="20.100000000000001" customHeight="1" x14ac:dyDescent="0.25">
      <c r="A60" s="38" t="s">
        <v>191</v>
      </c>
      <c r="B60" s="19">
        <v>3.4799999999999995</v>
      </c>
      <c r="C60" s="140">
        <v>4.92</v>
      </c>
      <c r="D60" s="247">
        <f>B60/$B$62</f>
        <v>2.192719917836012E-4</v>
      </c>
      <c r="E60" s="215">
        <f>C60/$C$62</f>
        <v>3.7265387120718644E-4</v>
      </c>
      <c r="F60" s="52">
        <f t="shared" si="27"/>
        <v>0.41379310344827602</v>
      </c>
      <c r="H60" s="19">
        <v>4.415</v>
      </c>
      <c r="I60" s="140">
        <v>6.5060000000000002</v>
      </c>
      <c r="J60" s="247">
        <f>H60/$H$62</f>
        <v>6.337771495991128E-4</v>
      </c>
      <c r="K60" s="215">
        <f>I60/$I$62</f>
        <v>9.5840639966813764E-4</v>
      </c>
      <c r="L60" s="52">
        <f t="shared" ref="L60" si="57">(I60-H60)/H60</f>
        <v>0.47361268403171014</v>
      </c>
      <c r="N60" s="27">
        <f t="shared" si="54"/>
        <v>12.686781609195403</v>
      </c>
      <c r="O60" s="152">
        <f t="shared" si="55"/>
        <v>13.223577235772359</v>
      </c>
      <c r="P60" s="52">
        <f t="shared" si="56"/>
        <v>4.2311410656575413E-2</v>
      </c>
    </row>
    <row r="61" spans="1:16" ht="20.100000000000001" customHeight="1" thickBot="1" x14ac:dyDescent="0.3">
      <c r="A61" s="8" t="s">
        <v>17</v>
      </c>
      <c r="B61" s="19">
        <f>B62-SUM(B39:B60)</f>
        <v>10.899999999999636</v>
      </c>
      <c r="C61" s="140">
        <f>C62-SUM(C39:C60)</f>
        <v>10.230000000001382</v>
      </c>
      <c r="D61" s="247">
        <f>B61/$B$62</f>
        <v>6.8680020414976263E-4</v>
      </c>
      <c r="E61" s="215">
        <f>C61/$C$62</f>
        <v>7.7484737854675455E-4</v>
      </c>
      <c r="F61" s="52">
        <f t="shared" si="27"/>
        <v>-6.1467889908098726E-2</v>
      </c>
      <c r="H61" s="19">
        <f>H62-SUM(H39:H60)</f>
        <v>10.103000000000975</v>
      </c>
      <c r="I61" s="140">
        <f>I62-SUM(I39:I60)</f>
        <v>8.8779999999978827</v>
      </c>
      <c r="J61" s="247">
        <f>H61/$H$62</f>
        <v>1.450294573590137E-3</v>
      </c>
      <c r="K61" s="215">
        <f>I61/$I$62</f>
        <v>1.3078284685293109E-3</v>
      </c>
      <c r="L61" s="52">
        <f t="shared" ref="L61" si="58">(I61-H61)/H61</f>
        <v>-0.12125111353092884</v>
      </c>
      <c r="N61" s="27">
        <f t="shared" ref="N61" si="59">(H61/B61)*10</f>
        <v>9.2688073394507455</v>
      </c>
      <c r="O61" s="152">
        <f t="shared" ref="O61" si="60">(I61/C61)*10</f>
        <v>8.6783968719420166</v>
      </c>
      <c r="P61" s="52">
        <f t="shared" ref="P61" si="61">(O61-N61)/N61</f>
        <v>-6.3698644915810246E-2</v>
      </c>
    </row>
    <row r="62" spans="1:16" ht="26.25" customHeight="1" thickBot="1" x14ac:dyDescent="0.3">
      <c r="A62" s="12" t="s">
        <v>18</v>
      </c>
      <c r="B62" s="17">
        <v>15870.699999999999</v>
      </c>
      <c r="C62" s="145">
        <v>13202.6</v>
      </c>
      <c r="D62" s="253">
        <f>SUM(D39:D61)</f>
        <v>1.0000000000000002</v>
      </c>
      <c r="E62" s="254">
        <f>SUM(E39:E61)</f>
        <v>0.99999999999999989</v>
      </c>
      <c r="F62" s="57">
        <f t="shared" si="27"/>
        <v>-0.16811482795339833</v>
      </c>
      <c r="G62" s="1"/>
      <c r="H62" s="17">
        <v>6966.1709999999975</v>
      </c>
      <c r="I62" s="145">
        <v>6788.351999999999</v>
      </c>
      <c r="J62" s="253">
        <f>SUM(J39:J61)</f>
        <v>1.0000000000000007</v>
      </c>
      <c r="K62" s="254">
        <f>SUM(K39:K61)</f>
        <v>0.99999999999999989</v>
      </c>
      <c r="L62" s="57">
        <f t="shared" si="28"/>
        <v>-2.5526074510659968E-2</v>
      </c>
      <c r="M62" s="1"/>
      <c r="N62" s="29">
        <f t="shared" si="25"/>
        <v>4.3893281329746001</v>
      </c>
      <c r="O62" s="146">
        <f t="shared" si="26"/>
        <v>5.1416781543029391</v>
      </c>
      <c r="P62" s="57">
        <f t="shared" si="8"/>
        <v>0.1714043695380959</v>
      </c>
    </row>
    <row r="64" spans="1:16" ht="15.75" thickBot="1" x14ac:dyDescent="0.3"/>
    <row r="65" spans="1:16" x14ac:dyDescent="0.25">
      <c r="A65" s="356" t="s">
        <v>15</v>
      </c>
      <c r="B65" s="344" t="s">
        <v>1</v>
      </c>
      <c r="C65" s="340"/>
      <c r="D65" s="344" t="s">
        <v>104</v>
      </c>
      <c r="E65" s="340"/>
      <c r="F65" s="130" t="s">
        <v>0</v>
      </c>
      <c r="H65" s="354" t="s">
        <v>19</v>
      </c>
      <c r="I65" s="355"/>
      <c r="J65" s="344" t="s">
        <v>104</v>
      </c>
      <c r="K65" s="345"/>
      <c r="L65" s="130" t="s">
        <v>0</v>
      </c>
      <c r="N65" s="352" t="s">
        <v>22</v>
      </c>
      <c r="O65" s="340"/>
      <c r="P65" s="130" t="s">
        <v>0</v>
      </c>
    </row>
    <row r="66" spans="1:16" x14ac:dyDescent="0.25">
      <c r="A66" s="357"/>
      <c r="B66" s="347" t="str">
        <f>B5</f>
        <v>jan-dez</v>
      </c>
      <c r="C66" s="349"/>
      <c r="D66" s="347" t="str">
        <f>B5</f>
        <v>jan-dez</v>
      </c>
      <c r="E66" s="349"/>
      <c r="F66" s="131" t="str">
        <f>F37</f>
        <v>2022/2021</v>
      </c>
      <c r="H66" s="350" t="str">
        <f>B5</f>
        <v>jan-dez</v>
      </c>
      <c r="I66" s="349"/>
      <c r="J66" s="347" t="str">
        <f>B5</f>
        <v>jan-dez</v>
      </c>
      <c r="K66" s="348"/>
      <c r="L66" s="131" t="str">
        <f>L37</f>
        <v>2022/2021</v>
      </c>
      <c r="N66" s="350" t="str">
        <f>B5</f>
        <v>jan-dez</v>
      </c>
      <c r="O66" s="348"/>
      <c r="P66" s="131" t="str">
        <f>P37</f>
        <v>2022/2021</v>
      </c>
    </row>
    <row r="67" spans="1:16" ht="19.5" customHeight="1" thickBot="1" x14ac:dyDescent="0.3">
      <c r="A67" s="358"/>
      <c r="B67" s="99">
        <f>B6</f>
        <v>2021</v>
      </c>
      <c r="C67" s="134">
        <f>C6</f>
        <v>2022</v>
      </c>
      <c r="D67" s="99">
        <f>B6</f>
        <v>2021</v>
      </c>
      <c r="E67" s="134">
        <f>C6</f>
        <v>2022</v>
      </c>
      <c r="F67" s="132" t="s">
        <v>1</v>
      </c>
      <c r="H67" s="25">
        <f>B6</f>
        <v>2021</v>
      </c>
      <c r="I67" s="134">
        <f>C6</f>
        <v>2022</v>
      </c>
      <c r="J67" s="99">
        <f>B6</f>
        <v>2021</v>
      </c>
      <c r="K67" s="134">
        <f>C6</f>
        <v>2022</v>
      </c>
      <c r="L67" s="259">
        <v>1000</v>
      </c>
      <c r="N67" s="25">
        <f>B6</f>
        <v>2021</v>
      </c>
      <c r="O67" s="134">
        <f>C6</f>
        <v>2022</v>
      </c>
      <c r="P67" s="132" t="s">
        <v>23</v>
      </c>
    </row>
    <row r="68" spans="1:16" ht="20.100000000000001" customHeight="1" x14ac:dyDescent="0.25">
      <c r="A68" s="38" t="s">
        <v>160</v>
      </c>
      <c r="B68" s="39">
        <v>2397.0199999999995</v>
      </c>
      <c r="C68" s="147">
        <v>2164.6</v>
      </c>
      <c r="D68" s="247">
        <f>B68/$B$95</f>
        <v>0.22164153917992388</v>
      </c>
      <c r="E68" s="246">
        <f>C68/$C$95</f>
        <v>0.22848276298845238</v>
      </c>
      <c r="F68" s="61">
        <f t="shared" ref="F68:F70" si="62">(C68-B68)/B68</f>
        <v>-9.6962061226022175E-2</v>
      </c>
      <c r="H68" s="19">
        <v>2769.8809999999999</v>
      </c>
      <c r="I68" s="147">
        <v>3632.337</v>
      </c>
      <c r="J68" s="245">
        <f>H68/$H$95</f>
        <v>0.28245674504073365</v>
      </c>
      <c r="K68" s="246">
        <f>I68/$I$95</f>
        <v>0.37922619976058342</v>
      </c>
      <c r="L68" s="61">
        <f t="shared" ref="L68:L70" si="63">(I68-H68)/H68</f>
        <v>0.31136933319518068</v>
      </c>
      <c r="N68" s="41">
        <f t="shared" ref="N68:N73" si="64">(H68/B68)*10</f>
        <v>11.555518936012216</v>
      </c>
      <c r="O68" s="149">
        <f t="shared" ref="O68:O73" si="65">(I68/C68)*10</f>
        <v>16.780638455141826</v>
      </c>
      <c r="P68" s="61">
        <f t="shared" si="8"/>
        <v>0.45217523748291194</v>
      </c>
    </row>
    <row r="69" spans="1:16" ht="20.100000000000001" customHeight="1" x14ac:dyDescent="0.25">
      <c r="A69" s="38" t="s">
        <v>161</v>
      </c>
      <c r="B69" s="19">
        <v>3060.1900000000005</v>
      </c>
      <c r="C69" s="140">
        <v>1672.0699999999997</v>
      </c>
      <c r="D69" s="247">
        <f>B69/$B$95</f>
        <v>0.28296185337753188</v>
      </c>
      <c r="E69" s="215">
        <f>C69/$C$95</f>
        <v>0.17649412062741454</v>
      </c>
      <c r="F69" s="52">
        <f t="shared" si="62"/>
        <v>-0.45360582186073434</v>
      </c>
      <c r="H69" s="19">
        <v>2440.6430000000005</v>
      </c>
      <c r="I69" s="140">
        <v>1544.1609999999998</v>
      </c>
      <c r="J69" s="214">
        <f>H69/$H$95</f>
        <v>0.24888292225783398</v>
      </c>
      <c r="K69" s="215">
        <f>I69/$I$95</f>
        <v>0.16121475178335659</v>
      </c>
      <c r="L69" s="52">
        <f t="shared" si="63"/>
        <v>-0.36731385950341794</v>
      </c>
      <c r="N69" s="40">
        <f t="shared" si="64"/>
        <v>7.9754623078959153</v>
      </c>
      <c r="O69" s="143">
        <f t="shared" si="65"/>
        <v>9.2350260455602946</v>
      </c>
      <c r="P69" s="52">
        <f t="shared" si="8"/>
        <v>0.15792987152824714</v>
      </c>
    </row>
    <row r="70" spans="1:16" ht="20.100000000000001" customHeight="1" x14ac:dyDescent="0.25">
      <c r="A70" s="38" t="s">
        <v>179</v>
      </c>
      <c r="B70" s="19">
        <v>1668.69</v>
      </c>
      <c r="C70" s="140">
        <v>2112.5600000000004</v>
      </c>
      <c r="D70" s="247">
        <f>B70/$B$95</f>
        <v>0.15429617609120794</v>
      </c>
      <c r="E70" s="215">
        <f>C70/$C$95</f>
        <v>0.22298971901454542</v>
      </c>
      <c r="F70" s="52">
        <f t="shared" si="62"/>
        <v>0.26599907712037607</v>
      </c>
      <c r="H70" s="19">
        <v>964.82499999999993</v>
      </c>
      <c r="I70" s="140">
        <v>1284.6519999999998</v>
      </c>
      <c r="J70" s="214">
        <f>H70/$H$95</f>
        <v>9.838737802596062E-2</v>
      </c>
      <c r="K70" s="215">
        <f>I70/$I$95</f>
        <v>0.13412128224193762</v>
      </c>
      <c r="L70" s="52">
        <f t="shared" si="63"/>
        <v>0.3314870572383592</v>
      </c>
      <c r="N70" s="40">
        <f t="shared" si="64"/>
        <v>5.7819307360863901</v>
      </c>
      <c r="O70" s="143">
        <f t="shared" si="65"/>
        <v>6.0810201840421083</v>
      </c>
      <c r="P70" s="52">
        <f t="shared" si="8"/>
        <v>5.1728300045005837E-2</v>
      </c>
    </row>
    <row r="71" spans="1:16" ht="20.100000000000001" customHeight="1" x14ac:dyDescent="0.25">
      <c r="A71" s="38" t="s">
        <v>168</v>
      </c>
      <c r="B71" s="19">
        <v>812</v>
      </c>
      <c r="C71" s="140">
        <v>885.66999999999985</v>
      </c>
      <c r="D71" s="247">
        <f>B71/$B$95</f>
        <v>7.5081947507362579E-2</v>
      </c>
      <c r="E71" s="215">
        <f>C71/$C$95</f>
        <v>9.3486246279212135E-2</v>
      </c>
      <c r="F71" s="52">
        <f t="shared" ref="F71" si="66">(C71-B71)/B71</f>
        <v>9.0726600985221478E-2</v>
      </c>
      <c r="H71" s="19">
        <v>354.41699999999997</v>
      </c>
      <c r="I71" s="140">
        <v>619.55500000000006</v>
      </c>
      <c r="J71" s="214">
        <f>H71/$H$95</f>
        <v>3.6141434309669512E-2</v>
      </c>
      <c r="K71" s="215">
        <f>I71/$I$95</f>
        <v>6.4683284671182298E-2</v>
      </c>
      <c r="L71" s="52">
        <f t="shared" ref="L71" si="67">(I71-H71)/H71</f>
        <v>0.74809616920181621</v>
      </c>
      <c r="N71" s="40">
        <f t="shared" si="64"/>
        <v>4.3647413793103444</v>
      </c>
      <c r="O71" s="143">
        <f t="shared" si="65"/>
        <v>6.995325572730251</v>
      </c>
      <c r="P71" s="52">
        <f t="shared" ref="P71" si="68">(O71-N71)/N71</f>
        <v>0.60268959024453239</v>
      </c>
    </row>
    <row r="72" spans="1:16" ht="20.100000000000001" customHeight="1" x14ac:dyDescent="0.25">
      <c r="A72" s="38" t="s">
        <v>174</v>
      </c>
      <c r="B72" s="19">
        <v>114.74</v>
      </c>
      <c r="C72" s="140">
        <v>212.78999999999996</v>
      </c>
      <c r="D72" s="247">
        <f>B72/$B$95</f>
        <v>1.060948603078175E-2</v>
      </c>
      <c r="E72" s="215">
        <f>C72/$C$95</f>
        <v>2.2460892144651565E-2</v>
      </c>
      <c r="F72" s="52">
        <f t="shared" ref="F72:F94" si="69">(C72-B72)/B72</f>
        <v>0.85454070071465904</v>
      </c>
      <c r="H72" s="19">
        <v>252.26399999999998</v>
      </c>
      <c r="I72" s="140">
        <v>483.31700000000001</v>
      </c>
      <c r="J72" s="214">
        <f>H72/$H$95</f>
        <v>2.5724451097702619E-2</v>
      </c>
      <c r="K72" s="215">
        <f>I72/$I$95</f>
        <v>5.0459654263821305E-2</v>
      </c>
      <c r="L72" s="52">
        <f t="shared" ref="L72:L94" si="70">(I72-H72)/H72</f>
        <v>0.91591745155868476</v>
      </c>
      <c r="N72" s="40">
        <f t="shared" si="64"/>
        <v>21.985706815408751</v>
      </c>
      <c r="O72" s="143">
        <f t="shared" si="65"/>
        <v>22.713332393439547</v>
      </c>
      <c r="P72" s="52">
        <f t="shared" ref="P72:P73" si="71">(O72-N72)/N72</f>
        <v>3.3095391662406673E-2</v>
      </c>
    </row>
    <row r="73" spans="1:16" ht="20.100000000000001" customHeight="1" x14ac:dyDescent="0.25">
      <c r="A73" s="38" t="s">
        <v>180</v>
      </c>
      <c r="B73" s="19">
        <v>482.13000000000005</v>
      </c>
      <c r="C73" s="140">
        <v>651.19000000000005</v>
      </c>
      <c r="D73" s="247">
        <f>B73/$B$95</f>
        <v>4.4580368659759506E-2</v>
      </c>
      <c r="E73" s="215">
        <f>C73/$C$95</f>
        <v>6.8735882116996355E-2</v>
      </c>
      <c r="F73" s="52">
        <f t="shared" si="69"/>
        <v>0.35065231369132804</v>
      </c>
      <c r="H73" s="19">
        <v>1211.26</v>
      </c>
      <c r="I73" s="140">
        <v>464.28299999999996</v>
      </c>
      <c r="J73" s="214">
        <f>H73/$H$95</f>
        <v>0.12351742078379506</v>
      </c>
      <c r="K73" s="215">
        <f>I73/$I$95</f>
        <v>4.8472451125389227E-2</v>
      </c>
      <c r="L73" s="52">
        <f t="shared" si="70"/>
        <v>-0.61669418621930894</v>
      </c>
      <c r="N73" s="40">
        <f t="shared" si="64"/>
        <v>25.123099578951731</v>
      </c>
      <c r="O73" s="143">
        <f t="shared" si="65"/>
        <v>7.1297624349268247</v>
      </c>
      <c r="P73" s="52">
        <f t="shared" si="71"/>
        <v>-0.71620689507196877</v>
      </c>
    </row>
    <row r="74" spans="1:16" ht="20.100000000000001" customHeight="1" x14ac:dyDescent="0.25">
      <c r="A74" s="38" t="s">
        <v>163</v>
      </c>
      <c r="B74" s="19">
        <v>449.53999999999996</v>
      </c>
      <c r="C74" s="140">
        <v>517.33999999999992</v>
      </c>
      <c r="D74" s="247">
        <f>B74/$B$95</f>
        <v>4.1566919559679519E-2</v>
      </c>
      <c r="E74" s="215">
        <f>C74/$C$95</f>
        <v>5.460744368679938E-2</v>
      </c>
      <c r="F74" s="52">
        <f t="shared" si="69"/>
        <v>0.15082083907994831</v>
      </c>
      <c r="H74" s="19">
        <v>386.69900000000001</v>
      </c>
      <c r="I74" s="140">
        <v>407.34100000000001</v>
      </c>
      <c r="J74" s="214">
        <f>H74/$H$95</f>
        <v>3.9433369466235796E-2</v>
      </c>
      <c r="K74" s="215">
        <f>I74/$I$95</f>
        <v>4.2527546160137618E-2</v>
      </c>
      <c r="L74" s="52">
        <f t="shared" si="70"/>
        <v>5.3380019084611013E-2</v>
      </c>
      <c r="N74" s="40">
        <f t="shared" ref="N74:N93" si="72">(H74/B74)*10</f>
        <v>8.6021043733594347</v>
      </c>
      <c r="O74" s="143">
        <f t="shared" ref="O74:O85" si="73">(I74/C74)*10</f>
        <v>7.8737580701279644</v>
      </c>
      <c r="P74" s="52">
        <f t="shared" ref="P74:P94" si="74">(O74-N74)/N74</f>
        <v>-8.4670712144245305E-2</v>
      </c>
    </row>
    <row r="75" spans="1:16" ht="20.100000000000001" customHeight="1" x14ac:dyDescent="0.25">
      <c r="A75" s="38" t="s">
        <v>173</v>
      </c>
      <c r="B75" s="19">
        <v>172.75000000000003</v>
      </c>
      <c r="C75" s="140">
        <v>174.89000000000001</v>
      </c>
      <c r="D75" s="247">
        <f>B75/$B$95</f>
        <v>1.5973406935833604E-2</v>
      </c>
      <c r="E75" s="215">
        <f>C75/$C$95</f>
        <v>1.846038548417742E-2</v>
      </c>
      <c r="F75" s="52">
        <f t="shared" si="69"/>
        <v>1.2387843704775607E-2</v>
      </c>
      <c r="H75" s="19">
        <v>200.96099999999996</v>
      </c>
      <c r="I75" s="140">
        <v>220.929</v>
      </c>
      <c r="J75" s="214">
        <f>H75/$H$95</f>
        <v>2.0492862307128309E-2</v>
      </c>
      <c r="K75" s="215">
        <f>I75/$I$95</f>
        <v>2.3065609024412088E-2</v>
      </c>
      <c r="L75" s="52">
        <f t="shared" si="70"/>
        <v>9.9362562885336209E-2</v>
      </c>
      <c r="N75" s="40">
        <f t="shared" si="72"/>
        <v>11.633053545586103</v>
      </c>
      <c r="O75" s="143">
        <f t="shared" si="73"/>
        <v>12.632454685802504</v>
      </c>
      <c r="P75" s="52">
        <f t="shared" si="74"/>
        <v>8.5910473660254144E-2</v>
      </c>
    </row>
    <row r="76" spans="1:16" ht="20.100000000000001" customHeight="1" x14ac:dyDescent="0.25">
      <c r="A76" s="38" t="s">
        <v>193</v>
      </c>
      <c r="B76" s="19">
        <v>207.28</v>
      </c>
      <c r="C76" s="140">
        <v>174.02</v>
      </c>
      <c r="D76" s="247">
        <f>B76/$B$95</f>
        <v>1.9166239013948417E-2</v>
      </c>
      <c r="E76" s="215">
        <f>C76/$C$95</f>
        <v>1.8368553273237775E-2</v>
      </c>
      <c r="F76" s="52">
        <f t="shared" si="69"/>
        <v>-0.16045928213045152</v>
      </c>
      <c r="H76" s="19">
        <v>178.07800000000003</v>
      </c>
      <c r="I76" s="140">
        <v>207.428</v>
      </c>
      <c r="J76" s="214">
        <f>H76/$H$95</f>
        <v>1.8159383830339201E-2</v>
      </c>
      <c r="K76" s="215">
        <f>I76/$I$95</f>
        <v>2.1656066649085228E-2</v>
      </c>
      <c r="L76" s="52">
        <f t="shared" si="70"/>
        <v>0.16481541796291491</v>
      </c>
      <c r="N76" s="40">
        <f t="shared" si="72"/>
        <v>8.5911810111925906</v>
      </c>
      <c r="O76" s="143">
        <f t="shared" si="73"/>
        <v>11.919779335708538</v>
      </c>
      <c r="P76" s="52">
        <f t="shared" si="74"/>
        <v>0.38744362622315254</v>
      </c>
    </row>
    <row r="77" spans="1:16" ht="20.100000000000001" customHeight="1" x14ac:dyDescent="0.25">
      <c r="A77" s="38" t="s">
        <v>162</v>
      </c>
      <c r="B77" s="19">
        <v>274.06</v>
      </c>
      <c r="C77" s="140">
        <v>340.50999999999988</v>
      </c>
      <c r="D77" s="247">
        <f>B77/$B$95</f>
        <v>2.5341081938260821E-2</v>
      </c>
      <c r="E77" s="215">
        <f>C77/$C$95</f>
        <v>3.5942282927653099E-2</v>
      </c>
      <c r="F77" s="52">
        <f t="shared" si="69"/>
        <v>0.24246515361599605</v>
      </c>
      <c r="H77" s="19">
        <v>155.81799999999998</v>
      </c>
      <c r="I77" s="140">
        <v>182.63499999999999</v>
      </c>
      <c r="J77" s="214">
        <f>H77/$H$95</f>
        <v>1.5889435357965571E-2</v>
      </c>
      <c r="K77" s="215">
        <f>I77/$I$95</f>
        <v>1.9067607711859925E-2</v>
      </c>
      <c r="L77" s="52">
        <f t="shared" si="70"/>
        <v>0.17210463489455655</v>
      </c>
      <c r="N77" s="40">
        <f t="shared" si="72"/>
        <v>5.6855433116835723</v>
      </c>
      <c r="O77" s="143">
        <f t="shared" si="73"/>
        <v>5.3635722886258863</v>
      </c>
      <c r="P77" s="52">
        <f t="shared" si="74"/>
        <v>-5.6629772285095067E-2</v>
      </c>
    </row>
    <row r="78" spans="1:16" ht="20.100000000000001" customHeight="1" x14ac:dyDescent="0.25">
      <c r="A78" s="38" t="s">
        <v>176</v>
      </c>
      <c r="B78" s="19">
        <v>424.44</v>
      </c>
      <c r="C78" s="140">
        <v>252.27</v>
      </c>
      <c r="D78" s="247">
        <f>B78/$B$95</f>
        <v>3.9246036699538141E-2</v>
      </c>
      <c r="E78" s="215">
        <f>C78/$C$95</f>
        <v>2.6628174544533346E-2</v>
      </c>
      <c r="F78" s="52">
        <f t="shared" si="69"/>
        <v>-0.40564037319762508</v>
      </c>
      <c r="H78" s="19">
        <v>309.76900000000001</v>
      </c>
      <c r="I78" s="140">
        <v>167.32599999999999</v>
      </c>
      <c r="J78" s="214">
        <f>H78/$H$95</f>
        <v>3.1588484651334486E-2</v>
      </c>
      <c r="K78" s="215">
        <f>I78/$I$95</f>
        <v>1.746930505102896E-2</v>
      </c>
      <c r="L78" s="52">
        <f t="shared" si="70"/>
        <v>-0.45983620052361601</v>
      </c>
      <c r="N78" s="40">
        <f t="shared" si="72"/>
        <v>7.2982989350673835</v>
      </c>
      <c r="O78" s="143">
        <f t="shared" si="73"/>
        <v>6.6328140484401636</v>
      </c>
      <c r="P78" s="52">
        <f t="shared" si="74"/>
        <v>-9.1183561066490559E-2</v>
      </c>
    </row>
    <row r="79" spans="1:16" ht="20.100000000000001" customHeight="1" x14ac:dyDescent="0.25">
      <c r="A79" s="38" t="s">
        <v>195</v>
      </c>
      <c r="B79" s="19">
        <v>26.65</v>
      </c>
      <c r="C79" s="140">
        <v>51.8</v>
      </c>
      <c r="D79" s="247">
        <f t="shared" ref="D79:D91" si="75">B79/$B$95</f>
        <v>2.4642043116640546E-3</v>
      </c>
      <c r="E79" s="215">
        <f t="shared" ref="E79:E91" si="76">C79/$C$95</f>
        <v>5.4677109501994978E-3</v>
      </c>
      <c r="F79" s="52">
        <f t="shared" ref="F79:F91" si="77">(C79-B79)/B79</f>
        <v>0.94371482176360222</v>
      </c>
      <c r="H79" s="19">
        <v>59.344999999999999</v>
      </c>
      <c r="I79" s="140">
        <v>96.728999999999999</v>
      </c>
      <c r="J79" s="214">
        <f t="shared" ref="J79:J90" si="78">H79/$H$95</f>
        <v>6.051666311456102E-3</v>
      </c>
      <c r="K79" s="215">
        <f t="shared" ref="K79:K90" si="79">I79/$I$95</f>
        <v>1.0098779677282552E-2</v>
      </c>
      <c r="L79" s="52">
        <f t="shared" ref="L79:L90" si="80">(I79-H79)/H79</f>
        <v>0.62994355042547812</v>
      </c>
      <c r="N79" s="40">
        <f t="shared" ref="N79:N90" si="81">(H79/B79)*10</f>
        <v>22.26829268292683</v>
      </c>
      <c r="O79" s="143">
        <f t="shared" ref="O79:O90" si="82">(I79/C79)*10</f>
        <v>18.673552123552124</v>
      </c>
      <c r="P79" s="52">
        <f t="shared" ref="P79:P90" si="83">(O79-N79)/N79</f>
        <v>-0.16142865600696929</v>
      </c>
    </row>
    <row r="80" spans="1:16" ht="20.100000000000001" customHeight="1" x14ac:dyDescent="0.25">
      <c r="A80" s="38" t="s">
        <v>204</v>
      </c>
      <c r="B80" s="19">
        <v>0.8</v>
      </c>
      <c r="C80" s="140">
        <v>18.71</v>
      </c>
      <c r="D80" s="247">
        <f t="shared" si="75"/>
        <v>7.3972362076219283E-5</v>
      </c>
      <c r="E80" s="215">
        <f t="shared" si="76"/>
        <v>1.9749203065295871E-3</v>
      </c>
      <c r="F80" s="52">
        <f t="shared" si="77"/>
        <v>22.387499999999999</v>
      </c>
      <c r="H80" s="19">
        <v>23.998000000000001</v>
      </c>
      <c r="I80" s="140">
        <v>66.174000000000007</v>
      </c>
      <c r="J80" s="214">
        <f t="shared" si="78"/>
        <v>2.4471798490576045E-3</v>
      </c>
      <c r="K80" s="215">
        <f t="shared" si="79"/>
        <v>6.9087517328256841E-3</v>
      </c>
      <c r="L80" s="52">
        <f t="shared" si="80"/>
        <v>1.7574797899824985</v>
      </c>
      <c r="N80" s="40">
        <f t="shared" si="81"/>
        <v>299.97499999999997</v>
      </c>
      <c r="O80" s="143">
        <f t="shared" si="82"/>
        <v>35.36825227151256</v>
      </c>
      <c r="P80" s="52">
        <f t="shared" si="83"/>
        <v>-0.88209600042832714</v>
      </c>
    </row>
    <row r="81" spans="1:16" ht="20.100000000000001" customHeight="1" x14ac:dyDescent="0.25">
      <c r="A81" s="38" t="s">
        <v>165</v>
      </c>
      <c r="B81" s="19">
        <v>21.75</v>
      </c>
      <c r="C81" s="140">
        <v>39.559999999999995</v>
      </c>
      <c r="D81" s="247">
        <f t="shared" si="75"/>
        <v>2.0111235939472118E-3</v>
      </c>
      <c r="E81" s="215">
        <f t="shared" si="76"/>
        <v>4.1757267411176085E-3</v>
      </c>
      <c r="F81" s="52">
        <f t="shared" si="77"/>
        <v>0.81885057471264344</v>
      </c>
      <c r="H81" s="19">
        <v>12.613999999999999</v>
      </c>
      <c r="I81" s="140">
        <v>31.003</v>
      </c>
      <c r="J81" s="214">
        <f t="shared" si="78"/>
        <v>1.2863041343450547E-3</v>
      </c>
      <c r="K81" s="215">
        <f t="shared" si="79"/>
        <v>3.2368004045817793E-3</v>
      </c>
      <c r="L81" s="52">
        <f t="shared" si="80"/>
        <v>1.4578246392896785</v>
      </c>
      <c r="N81" s="40">
        <f t="shared" si="81"/>
        <v>5.7995402298850571</v>
      </c>
      <c r="O81" s="143">
        <f t="shared" si="82"/>
        <v>7.8369565217391308</v>
      </c>
      <c r="P81" s="52">
        <f t="shared" si="83"/>
        <v>0.35130651932635248</v>
      </c>
    </row>
    <row r="82" spans="1:16" ht="20.100000000000001" customHeight="1" x14ac:dyDescent="0.25">
      <c r="A82" s="38" t="s">
        <v>234</v>
      </c>
      <c r="B82" s="19">
        <v>9</v>
      </c>
      <c r="C82" s="140">
        <v>18.14</v>
      </c>
      <c r="D82" s="247">
        <f t="shared" si="75"/>
        <v>8.3218907335746691E-4</v>
      </c>
      <c r="E82" s="215">
        <f t="shared" si="76"/>
        <v>1.9147543752243031E-3</v>
      </c>
      <c r="F82" s="52">
        <f t="shared" si="77"/>
        <v>1.0155555555555555</v>
      </c>
      <c r="H82" s="19">
        <v>8.7740000000000009</v>
      </c>
      <c r="I82" s="140">
        <v>22.427999999999997</v>
      </c>
      <c r="J82" s="214">
        <f t="shared" si="78"/>
        <v>8.9472272671186866E-4</v>
      </c>
      <c r="K82" s="215">
        <f t="shared" si="79"/>
        <v>2.3415462850033915E-3</v>
      </c>
      <c r="L82" s="52">
        <f t="shared" si="80"/>
        <v>1.5561887394574874</v>
      </c>
      <c r="N82" s="40">
        <f t="shared" si="81"/>
        <v>9.7488888888888905</v>
      </c>
      <c r="O82" s="143">
        <f t="shared" si="82"/>
        <v>12.363836824696801</v>
      </c>
      <c r="P82" s="52">
        <f t="shared" si="83"/>
        <v>0.26823035584991095</v>
      </c>
    </row>
    <row r="83" spans="1:16" ht="20.100000000000001" customHeight="1" x14ac:dyDescent="0.25">
      <c r="A83" s="38" t="s">
        <v>217</v>
      </c>
      <c r="B83" s="19">
        <v>2.7</v>
      </c>
      <c r="C83" s="140">
        <v>30.599999999999998</v>
      </c>
      <c r="D83" s="247">
        <f t="shared" si="75"/>
        <v>2.4965672200724008E-4</v>
      </c>
      <c r="E83" s="215">
        <f t="shared" si="76"/>
        <v>3.2299605227047224E-3</v>
      </c>
      <c r="F83" s="52">
        <f t="shared" si="77"/>
        <v>10.333333333333332</v>
      </c>
      <c r="H83" s="19">
        <v>1.052</v>
      </c>
      <c r="I83" s="140">
        <v>18.805000000000003</v>
      </c>
      <c r="J83" s="214">
        <f t="shared" si="78"/>
        <v>1.0727698979950829E-4</v>
      </c>
      <c r="K83" s="215">
        <f t="shared" si="79"/>
        <v>1.9632948943057245E-3</v>
      </c>
      <c r="L83" s="52">
        <f t="shared" si="80"/>
        <v>16.875475285171106</v>
      </c>
      <c r="N83" s="40">
        <f t="shared" si="81"/>
        <v>3.8962962962962959</v>
      </c>
      <c r="O83" s="143">
        <f t="shared" si="82"/>
        <v>6.1454248366013084</v>
      </c>
      <c r="P83" s="52">
        <f t="shared" si="83"/>
        <v>0.57724781927980362</v>
      </c>
    </row>
    <row r="84" spans="1:16" ht="20.100000000000001" customHeight="1" x14ac:dyDescent="0.25">
      <c r="A84" s="38" t="s">
        <v>203</v>
      </c>
      <c r="B84" s="19">
        <v>465.39000000000004</v>
      </c>
      <c r="C84" s="140">
        <v>25.8</v>
      </c>
      <c r="D84" s="247">
        <f t="shared" si="75"/>
        <v>4.3032496983314621E-2</v>
      </c>
      <c r="E84" s="215">
        <f t="shared" si="76"/>
        <v>2.7233000485549622E-3</v>
      </c>
      <c r="F84" s="52">
        <f t="shared" si="77"/>
        <v>-0.94456262489524911</v>
      </c>
      <c r="H84" s="19">
        <v>251.72400000000002</v>
      </c>
      <c r="I84" s="140">
        <v>18.082999999999998</v>
      </c>
      <c r="J84" s="214">
        <f t="shared" si="78"/>
        <v>2.5669384962254207E-2</v>
      </c>
      <c r="K84" s="215">
        <f t="shared" si="79"/>
        <v>1.8879160634794152E-3</v>
      </c>
      <c r="L84" s="52">
        <f t="shared" si="80"/>
        <v>-0.92816338529500564</v>
      </c>
      <c r="N84" s="40">
        <f t="shared" si="81"/>
        <v>5.4088828724295741</v>
      </c>
      <c r="O84" s="143">
        <f t="shared" si="82"/>
        <v>7.0089147286821696</v>
      </c>
      <c r="P84" s="52">
        <f t="shared" si="83"/>
        <v>0.29581558595183438</v>
      </c>
    </row>
    <row r="85" spans="1:16" ht="20.100000000000001" customHeight="1" x14ac:dyDescent="0.25">
      <c r="A85" s="38" t="s">
        <v>200</v>
      </c>
      <c r="B85" s="19">
        <v>11.61</v>
      </c>
      <c r="C85" s="140">
        <v>22.53</v>
      </c>
      <c r="D85" s="247">
        <f t="shared" si="75"/>
        <v>1.0735239046311322E-3</v>
      </c>
      <c r="E85" s="215">
        <f t="shared" si="76"/>
        <v>2.3781376005404383E-3</v>
      </c>
      <c r="F85" s="52">
        <f t="shared" si="77"/>
        <v>0.94056847545219657</v>
      </c>
      <c r="H85" s="19">
        <v>5.149</v>
      </c>
      <c r="I85" s="140">
        <v>16.667999999999999</v>
      </c>
      <c r="J85" s="214">
        <f t="shared" si="78"/>
        <v>5.250657989331447E-4</v>
      </c>
      <c r="K85" s="215">
        <f t="shared" si="79"/>
        <v>1.740186083397384E-3</v>
      </c>
      <c r="L85" s="52">
        <f t="shared" si="80"/>
        <v>2.2371334239658185</v>
      </c>
      <c r="N85" s="40">
        <f t="shared" si="81"/>
        <v>4.434969853574505</v>
      </c>
      <c r="O85" s="143">
        <f t="shared" si="82"/>
        <v>7.3981358189081217</v>
      </c>
      <c r="P85" s="52">
        <f t="shared" si="83"/>
        <v>0.66813666454696619</v>
      </c>
    </row>
    <row r="86" spans="1:16" ht="20.100000000000001" customHeight="1" x14ac:dyDescent="0.25">
      <c r="A86" s="38" t="s">
        <v>206</v>
      </c>
      <c r="B86" s="19">
        <v>10.4</v>
      </c>
      <c r="C86" s="140">
        <v>6.78</v>
      </c>
      <c r="D86" s="247">
        <f t="shared" si="75"/>
        <v>9.6164070699085067E-4</v>
      </c>
      <c r="E86" s="215">
        <f t="shared" si="76"/>
        <v>7.1565791973653668E-4</v>
      </c>
      <c r="F86" s="52">
        <f t="shared" si="77"/>
        <v>-0.34807692307692306</v>
      </c>
      <c r="H86" s="19">
        <v>10.353</v>
      </c>
      <c r="I86" s="140">
        <v>16.173000000000002</v>
      </c>
      <c r="J86" s="214">
        <f t="shared" si="78"/>
        <v>1.0557401857360354E-3</v>
      </c>
      <c r="K86" s="215">
        <f t="shared" si="79"/>
        <v>1.6885066910718681E-3</v>
      </c>
      <c r="L86" s="52">
        <f t="shared" si="80"/>
        <v>0.56215589684149547</v>
      </c>
      <c r="N86" s="40">
        <f t="shared" si="81"/>
        <v>9.9548076923076927</v>
      </c>
      <c r="O86" s="143">
        <f t="shared" si="82"/>
        <v>23.853982300884958</v>
      </c>
      <c r="P86" s="52">
        <f t="shared" si="83"/>
        <v>1.3962273343881344</v>
      </c>
    </row>
    <row r="87" spans="1:16" ht="20.100000000000001" customHeight="1" x14ac:dyDescent="0.25">
      <c r="A87" s="38" t="s">
        <v>198</v>
      </c>
      <c r="B87" s="19">
        <v>4.6800000000000006</v>
      </c>
      <c r="C87" s="140">
        <v>7.6</v>
      </c>
      <c r="D87" s="247">
        <f t="shared" si="75"/>
        <v>4.3273831814588285E-4</v>
      </c>
      <c r="E87" s="215">
        <f t="shared" si="76"/>
        <v>8.0221241740378727E-4</v>
      </c>
      <c r="F87" s="52">
        <f t="shared" si="77"/>
        <v>0.6239316239316236</v>
      </c>
      <c r="H87" s="19">
        <v>4.6679999999999993</v>
      </c>
      <c r="I87" s="140">
        <v>14.664999999999999</v>
      </c>
      <c r="J87" s="214">
        <f t="shared" si="78"/>
        <v>4.7601614865409181E-4</v>
      </c>
      <c r="K87" s="215">
        <f t="shared" si="79"/>
        <v>1.5310672494014061E-3</v>
      </c>
      <c r="L87" s="52">
        <f t="shared" si="80"/>
        <v>2.1416023993144817</v>
      </c>
      <c r="N87" s="40">
        <f t="shared" si="81"/>
        <v>9.9743589743589709</v>
      </c>
      <c r="O87" s="143">
        <f t="shared" si="82"/>
        <v>19.296052631578949</v>
      </c>
      <c r="P87" s="52">
        <f t="shared" si="83"/>
        <v>0.93456568799891837</v>
      </c>
    </row>
    <row r="88" spans="1:16" ht="20.100000000000001" customHeight="1" x14ac:dyDescent="0.25">
      <c r="A88" s="38" t="s">
        <v>228</v>
      </c>
      <c r="B88" s="19">
        <v>15.75</v>
      </c>
      <c r="C88" s="140">
        <v>16.2</v>
      </c>
      <c r="D88" s="247">
        <f t="shared" si="75"/>
        <v>1.4563308783755672E-3</v>
      </c>
      <c r="E88" s="215">
        <f t="shared" si="76"/>
        <v>1.7099791002554415E-3</v>
      </c>
      <c r="F88" s="52">
        <f t="shared" si="77"/>
        <v>2.8571428571428525E-2</v>
      </c>
      <c r="H88" s="19">
        <v>4.9980000000000002</v>
      </c>
      <c r="I88" s="140">
        <v>10.378</v>
      </c>
      <c r="J88" s="214">
        <f t="shared" si="78"/>
        <v>5.0966767587256885E-4</v>
      </c>
      <c r="K88" s="215">
        <f t="shared" si="79"/>
        <v>1.0834923910186017E-3</v>
      </c>
      <c r="L88" s="52">
        <f t="shared" si="80"/>
        <v>1.0764305722288914</v>
      </c>
      <c r="N88" s="40">
        <f t="shared" si="81"/>
        <v>3.1733333333333338</v>
      </c>
      <c r="O88" s="143">
        <f t="shared" si="82"/>
        <v>6.4061728395061737</v>
      </c>
      <c r="P88" s="52">
        <f t="shared" si="83"/>
        <v>1.0187519452225335</v>
      </c>
    </row>
    <row r="89" spans="1:16" ht="20.100000000000001" customHeight="1" x14ac:dyDescent="0.25">
      <c r="A89" s="38" t="s">
        <v>205</v>
      </c>
      <c r="B89" s="19">
        <v>9.629999999999999</v>
      </c>
      <c r="C89" s="140">
        <v>9.6700000000000017</v>
      </c>
      <c r="D89" s="247">
        <f t="shared" si="75"/>
        <v>8.9044230849248955E-4</v>
      </c>
      <c r="E89" s="215">
        <f t="shared" si="76"/>
        <v>1.0207097468808717E-3</v>
      </c>
      <c r="F89" s="52">
        <f t="shared" si="77"/>
        <v>4.1536863966773318E-3</v>
      </c>
      <c r="H89" s="19">
        <v>8.3610000000000007</v>
      </c>
      <c r="I89" s="140">
        <v>9.9860000000000007</v>
      </c>
      <c r="J89" s="214">
        <f t="shared" si="78"/>
        <v>8.526073305263202E-4</v>
      </c>
      <c r="K89" s="215">
        <f t="shared" si="79"/>
        <v>1.0425664884093041E-3</v>
      </c>
      <c r="L89" s="52">
        <f t="shared" si="80"/>
        <v>0.19435474225571103</v>
      </c>
      <c r="N89" s="40">
        <f t="shared" si="81"/>
        <v>8.682242990654208</v>
      </c>
      <c r="O89" s="143">
        <f t="shared" si="82"/>
        <v>10.32678386763185</v>
      </c>
      <c r="P89" s="52">
        <f t="shared" si="83"/>
        <v>0.18941428830635912</v>
      </c>
    </row>
    <row r="90" spans="1:16" ht="20.100000000000001" customHeight="1" x14ac:dyDescent="0.25">
      <c r="A90" s="38" t="s">
        <v>210</v>
      </c>
      <c r="B90" s="19">
        <v>75.680000000000007</v>
      </c>
      <c r="C90" s="140">
        <v>5.76</v>
      </c>
      <c r="D90" s="247">
        <f t="shared" si="75"/>
        <v>6.9977854524103447E-3</v>
      </c>
      <c r="E90" s="215">
        <f t="shared" si="76"/>
        <v>6.0799256897971254E-4</v>
      </c>
      <c r="F90" s="52">
        <f t="shared" si="77"/>
        <v>-0.92389006342494706</v>
      </c>
      <c r="H90" s="19">
        <v>53.842999999999996</v>
      </c>
      <c r="I90" s="140">
        <v>9.8719999999999999</v>
      </c>
      <c r="J90" s="214">
        <f t="shared" si="78"/>
        <v>5.4906035758316768E-3</v>
      </c>
      <c r="K90" s="215">
        <f t="shared" si="79"/>
        <v>1.0306645677525183E-3</v>
      </c>
      <c r="L90" s="52">
        <f t="shared" si="80"/>
        <v>-0.81665211819549433</v>
      </c>
      <c r="N90" s="40">
        <f t="shared" si="81"/>
        <v>7.1145613107822401</v>
      </c>
      <c r="O90" s="143">
        <f t="shared" si="82"/>
        <v>17.138888888888889</v>
      </c>
      <c r="P90" s="52">
        <f t="shared" si="83"/>
        <v>1.4089874470425336</v>
      </c>
    </row>
    <row r="91" spans="1:16" ht="20.100000000000001" customHeight="1" x14ac:dyDescent="0.25">
      <c r="A91" s="38" t="s">
        <v>197</v>
      </c>
      <c r="B91" s="19">
        <v>23.9</v>
      </c>
      <c r="C91" s="140">
        <v>14.33</v>
      </c>
      <c r="D91" s="247">
        <f t="shared" si="75"/>
        <v>2.2099243170270511E-3</v>
      </c>
      <c r="E91" s="215">
        <f t="shared" si="76"/>
        <v>1.5125926238679307E-3</v>
      </c>
      <c r="F91" s="52">
        <f t="shared" si="77"/>
        <v>-0.40041841004184098</v>
      </c>
      <c r="H91" s="19">
        <v>93.15800000000003</v>
      </c>
      <c r="I91" s="140">
        <v>8.7459999999999987</v>
      </c>
      <c r="J91" s="214">
        <f>H91/$H$95</f>
        <v>9.4997241594511374E-3</v>
      </c>
      <c r="K91" s="215">
        <f>I91/$I$95</f>
        <v>9.1310700056356604E-4</v>
      </c>
      <c r="L91" s="52">
        <f t="shared" ref="L90:L93" si="84">(I91-H91)/H91</f>
        <v>-0.90611649026385288</v>
      </c>
      <c r="N91" s="40">
        <f t="shared" ref="N91:N92" si="85">(H91/B91)*10</f>
        <v>38.978242677824284</v>
      </c>
      <c r="O91" s="143">
        <f t="shared" ref="O91:O92" si="86">(I91/C91)*10</f>
        <v>6.1032798325191893</v>
      </c>
      <c r="P91" s="52">
        <f t="shared" ref="P91:P92" si="87">(O91-N91)/N91</f>
        <v>-0.84341829150775172</v>
      </c>
    </row>
    <row r="92" spans="1:16" ht="20.100000000000001" customHeight="1" x14ac:dyDescent="0.25">
      <c r="A92" s="38" t="s">
        <v>211</v>
      </c>
      <c r="B92" s="19">
        <v>8.2899999999999991</v>
      </c>
      <c r="C92" s="140">
        <v>4.5499999999999989</v>
      </c>
      <c r="D92" s="247">
        <f>B92/$B$95</f>
        <v>7.665386020148222E-4</v>
      </c>
      <c r="E92" s="215">
        <f>C92/$C$95</f>
        <v>4.8027190778779361E-4</v>
      </c>
      <c r="F92" s="52">
        <f t="shared" si="69"/>
        <v>-0.4511459589867311</v>
      </c>
      <c r="H92" s="19">
        <v>17.343</v>
      </c>
      <c r="I92" s="140">
        <v>3.6890000000000001</v>
      </c>
      <c r="J92" s="214">
        <f>H92/$H$95</f>
        <v>1.7685407168183196E-3</v>
      </c>
      <c r="K92" s="215">
        <f>I92/$I$95</f>
        <v>3.8514197634106971E-4</v>
      </c>
      <c r="L92" s="52">
        <f t="shared" si="84"/>
        <v>-0.78729170270426108</v>
      </c>
      <c r="N92" s="40">
        <f t="shared" si="85"/>
        <v>20.920386007237639</v>
      </c>
      <c r="O92" s="143">
        <f t="shared" si="86"/>
        <v>8.1076923076923109</v>
      </c>
      <c r="P92" s="52">
        <f t="shared" si="87"/>
        <v>-0.61245015723479646</v>
      </c>
    </row>
    <row r="93" spans="1:16" ht="20.100000000000001" customHeight="1" x14ac:dyDescent="0.25">
      <c r="A93" s="38" t="s">
        <v>222</v>
      </c>
      <c r="B93" s="19">
        <v>6.31</v>
      </c>
      <c r="C93" s="140">
        <v>6.35</v>
      </c>
      <c r="D93" s="247">
        <f>B93/$B$95</f>
        <v>5.8345700587617954E-4</v>
      </c>
      <c r="E93" s="215">
        <f>C93/$C$95</f>
        <v>6.7026958559395389E-4</v>
      </c>
      <c r="F93" s="52">
        <f t="shared" si="69"/>
        <v>6.3391442155309096E-3</v>
      </c>
      <c r="H93" s="19">
        <v>3.1850000000000001</v>
      </c>
      <c r="I93" s="140">
        <v>3.4699999999999998</v>
      </c>
      <c r="J93" s="214">
        <f>H93/$H$95</f>
        <v>3.2478822482075463E-4</v>
      </c>
      <c r="K93" s="215">
        <f>I93/$I$95</f>
        <v>3.6227776034250796E-4</v>
      </c>
      <c r="L93" s="52">
        <f t="shared" si="84"/>
        <v>8.9481946624803674E-2</v>
      </c>
      <c r="N93" s="40">
        <f t="shared" si="72"/>
        <v>5.0475435816164822</v>
      </c>
      <c r="O93" s="143">
        <f t="shared" ref="O93" si="88">(I93/C93)*10</f>
        <v>5.4645669291338583</v>
      </c>
      <c r="P93" s="52">
        <f t="shared" si="74"/>
        <v>8.2619068220867911E-2</v>
      </c>
    </row>
    <row r="94" spans="1:16" ht="20.100000000000001" customHeight="1" thickBot="1" x14ac:dyDescent="0.3">
      <c r="A94" s="8" t="s">
        <v>17</v>
      </c>
      <c r="B94" s="196">
        <f>B95-SUM(B68:B93)</f>
        <v>59.470000000001164</v>
      </c>
      <c r="C94" s="22">
        <f>C95-SUM(C68:C93)</f>
        <v>37.510000000000218</v>
      </c>
      <c r="D94" s="247">
        <f>B94/$B$95</f>
        <v>5.4989204658410585E-3</v>
      </c>
      <c r="E94" s="215">
        <f>C94/$C$95</f>
        <v>3.9593404969495054E-3</v>
      </c>
      <c r="F94" s="52">
        <f t="shared" si="69"/>
        <v>-0.3692618126786702</v>
      </c>
      <c r="H94" s="196">
        <f>H95-SUM(H68:H93)</f>
        <v>23.210000000002765</v>
      </c>
      <c r="I94" s="119">
        <f>I95-SUM(I68:I93)</f>
        <v>17.45299999999952</v>
      </c>
      <c r="J94" s="214">
        <f>H94/$H$95</f>
        <v>2.3668240810331598E-3</v>
      </c>
      <c r="K94" s="215">
        <f>I94/$I$95</f>
        <v>1.8221422914287083E-3</v>
      </c>
      <c r="L94" s="52">
        <f t="shared" si="70"/>
        <v>-0.24803963808714172</v>
      </c>
      <c r="N94" s="40">
        <f t="shared" ref="N94" si="89">(H94/B94)*10</f>
        <v>3.9028081385576439</v>
      </c>
      <c r="O94" s="143">
        <f t="shared" ref="O94" si="90">(I94/C94)*10</f>
        <v>4.6528925619833164</v>
      </c>
      <c r="P94" s="52">
        <f t="shared" si="74"/>
        <v>0.19219095502421502</v>
      </c>
    </row>
    <row r="95" spans="1:16" ht="26.25" customHeight="1" thickBot="1" x14ac:dyDescent="0.3">
      <c r="A95" s="12" t="s">
        <v>18</v>
      </c>
      <c r="B95" s="17">
        <v>10814.849999999999</v>
      </c>
      <c r="C95" s="145">
        <v>9473.7999999999993</v>
      </c>
      <c r="D95" s="243">
        <f>SUM(D68:D94)</f>
        <v>1</v>
      </c>
      <c r="E95" s="244">
        <f>SUM(E68:E94)</f>
        <v>0.99999999999999967</v>
      </c>
      <c r="F95" s="57">
        <f>(C95-B95)/B95</f>
        <v>-0.12400079520289227</v>
      </c>
      <c r="G95" s="1"/>
      <c r="H95" s="17">
        <v>9806.39</v>
      </c>
      <c r="I95" s="145">
        <v>9578.2860000000019</v>
      </c>
      <c r="J95" s="255">
        <f>H95/$H$95</f>
        <v>1</v>
      </c>
      <c r="K95" s="244">
        <f>I95/$I$95</f>
        <v>1</v>
      </c>
      <c r="L95" s="57">
        <f>(I95-H95)/H95</f>
        <v>-2.3260751408010243E-2</v>
      </c>
      <c r="M95" s="1"/>
      <c r="N95" s="37">
        <f t="shared" ref="N95:O95" si="91">(H95/B95)*10</f>
        <v>9.0675228967576995</v>
      </c>
      <c r="O95" s="150">
        <f t="shared" si="91"/>
        <v>10.110289429795859</v>
      </c>
      <c r="P95" s="57">
        <f>(O95-N95)/N95</f>
        <v>0.1150001543873713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1:L62 J60:K60 N62:P62 D58:E61 K57:K59 D19:F24 D18:E18 J20:L24 N19:P24 J18:K19 D68:E73 N39:P47 K39:L47 D39:F47 K53:K55 D53:E5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27" t="s">
        <v>3</v>
      </c>
      <c r="B4" s="341"/>
      <c r="C4" s="341"/>
      <c r="D4" s="352" t="s">
        <v>1</v>
      </c>
      <c r="E4" s="360"/>
      <c r="F4" s="340" t="s">
        <v>13</v>
      </c>
      <c r="G4" s="340"/>
      <c r="H4" s="359" t="s">
        <v>34</v>
      </c>
      <c r="I4" s="360"/>
      <c r="K4" s="352" t="s">
        <v>19</v>
      </c>
      <c r="L4" s="360"/>
      <c r="M4" s="340" t="s">
        <v>13</v>
      </c>
      <c r="N4" s="340"/>
      <c r="O4" s="359" t="s">
        <v>34</v>
      </c>
      <c r="P4" s="360"/>
      <c r="R4" s="352" t="s">
        <v>22</v>
      </c>
      <c r="S4" s="340"/>
      <c r="T4" s="69" t="s">
        <v>0</v>
      </c>
    </row>
    <row r="5" spans="1:20" x14ac:dyDescent="0.25">
      <c r="A5" s="342"/>
      <c r="B5" s="343"/>
      <c r="C5" s="343"/>
      <c r="D5" s="361" t="s">
        <v>40</v>
      </c>
      <c r="E5" s="362"/>
      <c r="F5" s="363" t="str">
        <f>D5</f>
        <v>jan - mar</v>
      </c>
      <c r="G5" s="363"/>
      <c r="H5" s="361" t="str">
        <f>F5</f>
        <v>jan - mar</v>
      </c>
      <c r="I5" s="362"/>
      <c r="K5" s="361" t="str">
        <f>D5</f>
        <v>jan - mar</v>
      </c>
      <c r="L5" s="362"/>
      <c r="M5" s="363" t="str">
        <f>D5</f>
        <v>jan - mar</v>
      </c>
      <c r="N5" s="363"/>
      <c r="O5" s="361" t="str">
        <f>D5</f>
        <v>jan - mar</v>
      </c>
      <c r="P5" s="362"/>
      <c r="R5" s="361" t="str">
        <f>D5</f>
        <v>jan - mar</v>
      </c>
      <c r="S5" s="363"/>
      <c r="T5" s="67" t="s">
        <v>35</v>
      </c>
    </row>
    <row r="6" spans="1:20" ht="15.75" thickBot="1" x14ac:dyDescent="0.3">
      <c r="A6" s="342"/>
      <c r="B6" s="343"/>
      <c r="C6" s="343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27" t="s">
        <v>2</v>
      </c>
      <c r="B23" s="341"/>
      <c r="C23" s="341"/>
      <c r="D23" s="352" t="s">
        <v>1</v>
      </c>
      <c r="E23" s="360"/>
      <c r="F23" s="340" t="s">
        <v>13</v>
      </c>
      <c r="G23" s="340"/>
      <c r="H23" s="359" t="s">
        <v>34</v>
      </c>
      <c r="I23" s="360"/>
      <c r="J23"/>
      <c r="K23" s="352" t="s">
        <v>19</v>
      </c>
      <c r="L23" s="360"/>
      <c r="M23" s="340" t="s">
        <v>13</v>
      </c>
      <c r="N23" s="340"/>
      <c r="O23" s="359" t="s">
        <v>34</v>
      </c>
      <c r="P23" s="360"/>
      <c r="Q23"/>
      <c r="R23" s="352" t="s">
        <v>22</v>
      </c>
      <c r="S23" s="340"/>
      <c r="T23" s="69" t="s">
        <v>0</v>
      </c>
    </row>
    <row r="24" spans="1:20" s="3" customFormat="1" ht="15" customHeight="1" x14ac:dyDescent="0.25">
      <c r="A24" s="342"/>
      <c r="B24" s="343"/>
      <c r="C24" s="343"/>
      <c r="D24" s="361" t="s">
        <v>40</v>
      </c>
      <c r="E24" s="362"/>
      <c r="F24" s="363" t="str">
        <f>D24</f>
        <v>jan - mar</v>
      </c>
      <c r="G24" s="363"/>
      <c r="H24" s="361" t="str">
        <f>F24</f>
        <v>jan - mar</v>
      </c>
      <c r="I24" s="362"/>
      <c r="J24"/>
      <c r="K24" s="361" t="str">
        <f>D24</f>
        <v>jan - mar</v>
      </c>
      <c r="L24" s="362"/>
      <c r="M24" s="363" t="str">
        <f>D24</f>
        <v>jan - mar</v>
      </c>
      <c r="N24" s="363"/>
      <c r="O24" s="361" t="str">
        <f>D24</f>
        <v>jan - mar</v>
      </c>
      <c r="P24" s="362"/>
      <c r="Q24"/>
      <c r="R24" s="361" t="str">
        <f>D24</f>
        <v>jan - mar</v>
      </c>
      <c r="S24" s="363"/>
      <c r="T24" s="67" t="s">
        <v>35</v>
      </c>
    </row>
    <row r="25" spans="1:20" ht="15.75" customHeight="1" thickBot="1" x14ac:dyDescent="0.3">
      <c r="A25" s="342"/>
      <c r="B25" s="343"/>
      <c r="C25" s="343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27" t="s">
        <v>2</v>
      </c>
      <c r="B42" s="341"/>
      <c r="C42" s="341"/>
      <c r="D42" s="352" t="s">
        <v>1</v>
      </c>
      <c r="E42" s="360"/>
      <c r="F42" s="340" t="s">
        <v>13</v>
      </c>
      <c r="G42" s="340"/>
      <c r="H42" s="359" t="s">
        <v>34</v>
      </c>
      <c r="I42" s="360"/>
      <c r="K42" s="352" t="s">
        <v>19</v>
      </c>
      <c r="L42" s="360"/>
      <c r="M42" s="340" t="s">
        <v>13</v>
      </c>
      <c r="N42" s="340"/>
      <c r="O42" s="359" t="s">
        <v>34</v>
      </c>
      <c r="P42" s="360"/>
      <c r="R42" s="352" t="s">
        <v>22</v>
      </c>
      <c r="S42" s="340"/>
      <c r="T42" s="69" t="s">
        <v>0</v>
      </c>
    </row>
    <row r="43" spans="1:20" ht="15" customHeight="1" x14ac:dyDescent="0.25">
      <c r="A43" s="342"/>
      <c r="B43" s="343"/>
      <c r="C43" s="343"/>
      <c r="D43" s="361" t="s">
        <v>40</v>
      </c>
      <c r="E43" s="362"/>
      <c r="F43" s="363" t="str">
        <f>D43</f>
        <v>jan - mar</v>
      </c>
      <c r="G43" s="363"/>
      <c r="H43" s="361" t="str">
        <f>F43</f>
        <v>jan - mar</v>
      </c>
      <c r="I43" s="362"/>
      <c r="K43" s="361" t="str">
        <f>D43</f>
        <v>jan - mar</v>
      </c>
      <c r="L43" s="362"/>
      <c r="M43" s="363" t="str">
        <f>D43</f>
        <v>jan - mar</v>
      </c>
      <c r="N43" s="363"/>
      <c r="O43" s="361" t="str">
        <f>D43</f>
        <v>jan - mar</v>
      </c>
      <c r="P43" s="362"/>
      <c r="R43" s="361" t="str">
        <f>D43</f>
        <v>jan - mar</v>
      </c>
      <c r="S43" s="363"/>
      <c r="T43" s="67" t="s">
        <v>35</v>
      </c>
    </row>
    <row r="44" spans="1:20" ht="15.75" customHeight="1" thickBot="1" x14ac:dyDescent="0.3">
      <c r="A44" s="342"/>
      <c r="B44" s="343"/>
      <c r="C44" s="343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I36"/>
  <sheetViews>
    <sheetView showGridLines="0" workbookViewId="0">
      <selection activeCell="T35" sqref="T35"/>
    </sheetView>
  </sheetViews>
  <sheetFormatPr defaultRowHeight="15" x14ac:dyDescent="0.25"/>
  <cols>
    <col min="1" max="1" width="19.42578125" bestFit="1" customWidth="1"/>
    <col min="17" max="17" width="18.5703125" customWidth="1"/>
    <col min="18" max="19" width="9.140625" customWidth="1"/>
    <col min="259" max="259" width="19.42578125" bestFit="1" customWidth="1"/>
    <col min="269" max="269" width="18.5703125" customWidth="1"/>
    <col min="270" max="271" width="9.140625" customWidth="1"/>
    <col min="272" max="272" width="0" hidden="1" customWidth="1"/>
    <col min="273" max="274" width="9.85546875" customWidth="1"/>
    <col min="515" max="515" width="19.42578125" bestFit="1" customWidth="1"/>
    <col min="525" max="525" width="18.5703125" customWidth="1"/>
    <col min="526" max="527" width="9.140625" customWidth="1"/>
    <col min="528" max="528" width="0" hidden="1" customWidth="1"/>
    <col min="529" max="530" width="9.85546875" customWidth="1"/>
    <col min="771" max="771" width="19.42578125" bestFit="1" customWidth="1"/>
    <col min="781" max="781" width="18.5703125" customWidth="1"/>
    <col min="782" max="783" width="9.140625" customWidth="1"/>
    <col min="784" max="784" width="0" hidden="1" customWidth="1"/>
    <col min="785" max="786" width="9.85546875" customWidth="1"/>
    <col min="1027" max="1027" width="19.42578125" bestFit="1" customWidth="1"/>
    <col min="1037" max="1037" width="18.5703125" customWidth="1"/>
    <col min="1038" max="1039" width="9.140625" customWidth="1"/>
    <col min="1040" max="1040" width="0" hidden="1" customWidth="1"/>
    <col min="1041" max="1042" width="9.85546875" customWidth="1"/>
    <col min="1283" max="1283" width="19.42578125" bestFit="1" customWidth="1"/>
    <col min="1293" max="1293" width="18.5703125" customWidth="1"/>
    <col min="1294" max="1295" width="9.140625" customWidth="1"/>
    <col min="1296" max="1296" width="0" hidden="1" customWidth="1"/>
    <col min="1297" max="1298" width="9.85546875" customWidth="1"/>
    <col min="1539" max="1539" width="19.42578125" bestFit="1" customWidth="1"/>
    <col min="1549" max="1549" width="18.5703125" customWidth="1"/>
    <col min="1550" max="1551" width="9.140625" customWidth="1"/>
    <col min="1552" max="1552" width="0" hidden="1" customWidth="1"/>
    <col min="1553" max="1554" width="9.85546875" customWidth="1"/>
    <col min="1795" max="1795" width="19.42578125" bestFit="1" customWidth="1"/>
    <col min="1805" max="1805" width="18.5703125" customWidth="1"/>
    <col min="1806" max="1807" width="9.140625" customWidth="1"/>
    <col min="1808" max="1808" width="0" hidden="1" customWidth="1"/>
    <col min="1809" max="1810" width="9.85546875" customWidth="1"/>
    <col min="2051" max="2051" width="19.42578125" bestFit="1" customWidth="1"/>
    <col min="2061" max="2061" width="18.5703125" customWidth="1"/>
    <col min="2062" max="2063" width="9.140625" customWidth="1"/>
    <col min="2064" max="2064" width="0" hidden="1" customWidth="1"/>
    <col min="2065" max="2066" width="9.85546875" customWidth="1"/>
    <col min="2307" max="2307" width="19.42578125" bestFit="1" customWidth="1"/>
    <col min="2317" max="2317" width="18.5703125" customWidth="1"/>
    <col min="2318" max="2319" width="9.140625" customWidth="1"/>
    <col min="2320" max="2320" width="0" hidden="1" customWidth="1"/>
    <col min="2321" max="2322" width="9.85546875" customWidth="1"/>
    <col min="2563" max="2563" width="19.42578125" bestFit="1" customWidth="1"/>
    <col min="2573" max="2573" width="18.5703125" customWidth="1"/>
    <col min="2574" max="2575" width="9.140625" customWidth="1"/>
    <col min="2576" max="2576" width="0" hidden="1" customWidth="1"/>
    <col min="2577" max="2578" width="9.85546875" customWidth="1"/>
    <col min="2819" max="2819" width="19.42578125" bestFit="1" customWidth="1"/>
    <col min="2829" max="2829" width="18.5703125" customWidth="1"/>
    <col min="2830" max="2831" width="9.140625" customWidth="1"/>
    <col min="2832" max="2832" width="0" hidden="1" customWidth="1"/>
    <col min="2833" max="2834" width="9.85546875" customWidth="1"/>
    <col min="3075" max="3075" width="19.42578125" bestFit="1" customWidth="1"/>
    <col min="3085" max="3085" width="18.5703125" customWidth="1"/>
    <col min="3086" max="3087" width="9.140625" customWidth="1"/>
    <col min="3088" max="3088" width="0" hidden="1" customWidth="1"/>
    <col min="3089" max="3090" width="9.85546875" customWidth="1"/>
    <col min="3331" max="3331" width="19.42578125" bestFit="1" customWidth="1"/>
    <col min="3341" max="3341" width="18.5703125" customWidth="1"/>
    <col min="3342" max="3343" width="9.140625" customWidth="1"/>
    <col min="3344" max="3344" width="0" hidden="1" customWidth="1"/>
    <col min="3345" max="3346" width="9.85546875" customWidth="1"/>
    <col min="3587" max="3587" width="19.42578125" bestFit="1" customWidth="1"/>
    <col min="3597" max="3597" width="18.5703125" customWidth="1"/>
    <col min="3598" max="3599" width="9.140625" customWidth="1"/>
    <col min="3600" max="3600" width="0" hidden="1" customWidth="1"/>
    <col min="3601" max="3602" width="9.85546875" customWidth="1"/>
    <col min="3843" max="3843" width="19.42578125" bestFit="1" customWidth="1"/>
    <col min="3853" max="3853" width="18.5703125" customWidth="1"/>
    <col min="3854" max="3855" width="9.140625" customWidth="1"/>
    <col min="3856" max="3856" width="0" hidden="1" customWidth="1"/>
    <col min="3857" max="3858" width="9.85546875" customWidth="1"/>
    <col min="4099" max="4099" width="19.42578125" bestFit="1" customWidth="1"/>
    <col min="4109" max="4109" width="18.5703125" customWidth="1"/>
    <col min="4110" max="4111" width="9.140625" customWidth="1"/>
    <col min="4112" max="4112" width="0" hidden="1" customWidth="1"/>
    <col min="4113" max="4114" width="9.85546875" customWidth="1"/>
    <col min="4355" max="4355" width="19.42578125" bestFit="1" customWidth="1"/>
    <col min="4365" max="4365" width="18.5703125" customWidth="1"/>
    <col min="4366" max="4367" width="9.140625" customWidth="1"/>
    <col min="4368" max="4368" width="0" hidden="1" customWidth="1"/>
    <col min="4369" max="4370" width="9.85546875" customWidth="1"/>
    <col min="4611" max="4611" width="19.42578125" bestFit="1" customWidth="1"/>
    <col min="4621" max="4621" width="18.5703125" customWidth="1"/>
    <col min="4622" max="4623" width="9.140625" customWidth="1"/>
    <col min="4624" max="4624" width="0" hidden="1" customWidth="1"/>
    <col min="4625" max="4626" width="9.85546875" customWidth="1"/>
    <col min="4867" max="4867" width="19.42578125" bestFit="1" customWidth="1"/>
    <col min="4877" max="4877" width="18.5703125" customWidth="1"/>
    <col min="4878" max="4879" width="9.140625" customWidth="1"/>
    <col min="4880" max="4880" width="0" hidden="1" customWidth="1"/>
    <col min="4881" max="4882" width="9.85546875" customWidth="1"/>
    <col min="5123" max="5123" width="19.42578125" bestFit="1" customWidth="1"/>
    <col min="5133" max="5133" width="18.5703125" customWidth="1"/>
    <col min="5134" max="5135" width="9.140625" customWidth="1"/>
    <col min="5136" max="5136" width="0" hidden="1" customWidth="1"/>
    <col min="5137" max="5138" width="9.85546875" customWidth="1"/>
    <col min="5379" max="5379" width="19.42578125" bestFit="1" customWidth="1"/>
    <col min="5389" max="5389" width="18.5703125" customWidth="1"/>
    <col min="5390" max="5391" width="9.140625" customWidth="1"/>
    <col min="5392" max="5392" width="0" hidden="1" customWidth="1"/>
    <col min="5393" max="5394" width="9.85546875" customWidth="1"/>
    <col min="5635" max="5635" width="19.42578125" bestFit="1" customWidth="1"/>
    <col min="5645" max="5645" width="18.5703125" customWidth="1"/>
    <col min="5646" max="5647" width="9.140625" customWidth="1"/>
    <col min="5648" max="5648" width="0" hidden="1" customWidth="1"/>
    <col min="5649" max="5650" width="9.85546875" customWidth="1"/>
    <col min="5891" max="5891" width="19.42578125" bestFit="1" customWidth="1"/>
    <col min="5901" max="5901" width="18.5703125" customWidth="1"/>
    <col min="5902" max="5903" width="9.140625" customWidth="1"/>
    <col min="5904" max="5904" width="0" hidden="1" customWidth="1"/>
    <col min="5905" max="5906" width="9.85546875" customWidth="1"/>
    <col min="6147" max="6147" width="19.42578125" bestFit="1" customWidth="1"/>
    <col min="6157" max="6157" width="18.5703125" customWidth="1"/>
    <col min="6158" max="6159" width="9.140625" customWidth="1"/>
    <col min="6160" max="6160" width="0" hidden="1" customWidth="1"/>
    <col min="6161" max="6162" width="9.85546875" customWidth="1"/>
    <col min="6403" max="6403" width="19.42578125" bestFit="1" customWidth="1"/>
    <col min="6413" max="6413" width="18.5703125" customWidth="1"/>
    <col min="6414" max="6415" width="9.140625" customWidth="1"/>
    <col min="6416" max="6416" width="0" hidden="1" customWidth="1"/>
    <col min="6417" max="6418" width="9.85546875" customWidth="1"/>
    <col min="6659" max="6659" width="19.42578125" bestFit="1" customWidth="1"/>
    <col min="6669" max="6669" width="18.5703125" customWidth="1"/>
    <col min="6670" max="6671" width="9.140625" customWidth="1"/>
    <col min="6672" max="6672" width="0" hidden="1" customWidth="1"/>
    <col min="6673" max="6674" width="9.85546875" customWidth="1"/>
    <col min="6915" max="6915" width="19.42578125" bestFit="1" customWidth="1"/>
    <col min="6925" max="6925" width="18.5703125" customWidth="1"/>
    <col min="6926" max="6927" width="9.140625" customWidth="1"/>
    <col min="6928" max="6928" width="0" hidden="1" customWidth="1"/>
    <col min="6929" max="6930" width="9.85546875" customWidth="1"/>
    <col min="7171" max="7171" width="19.42578125" bestFit="1" customWidth="1"/>
    <col min="7181" max="7181" width="18.5703125" customWidth="1"/>
    <col min="7182" max="7183" width="9.140625" customWidth="1"/>
    <col min="7184" max="7184" width="0" hidden="1" customWidth="1"/>
    <col min="7185" max="7186" width="9.85546875" customWidth="1"/>
    <col min="7427" max="7427" width="19.42578125" bestFit="1" customWidth="1"/>
    <col min="7437" max="7437" width="18.5703125" customWidth="1"/>
    <col min="7438" max="7439" width="9.140625" customWidth="1"/>
    <col min="7440" max="7440" width="0" hidden="1" customWidth="1"/>
    <col min="7441" max="7442" width="9.85546875" customWidth="1"/>
    <col min="7683" max="7683" width="19.42578125" bestFit="1" customWidth="1"/>
    <col min="7693" max="7693" width="18.5703125" customWidth="1"/>
    <col min="7694" max="7695" width="9.140625" customWidth="1"/>
    <col min="7696" max="7696" width="0" hidden="1" customWidth="1"/>
    <col min="7697" max="7698" width="9.85546875" customWidth="1"/>
    <col min="7939" max="7939" width="19.42578125" bestFit="1" customWidth="1"/>
    <col min="7949" max="7949" width="18.5703125" customWidth="1"/>
    <col min="7950" max="7951" width="9.140625" customWidth="1"/>
    <col min="7952" max="7952" width="0" hidden="1" customWidth="1"/>
    <col min="7953" max="7954" width="9.85546875" customWidth="1"/>
    <col min="8195" max="8195" width="19.42578125" bestFit="1" customWidth="1"/>
    <col min="8205" max="8205" width="18.5703125" customWidth="1"/>
    <col min="8206" max="8207" width="9.140625" customWidth="1"/>
    <col min="8208" max="8208" width="0" hidden="1" customWidth="1"/>
    <col min="8209" max="8210" width="9.85546875" customWidth="1"/>
    <col min="8451" max="8451" width="19.42578125" bestFit="1" customWidth="1"/>
    <col min="8461" max="8461" width="18.5703125" customWidth="1"/>
    <col min="8462" max="8463" width="9.140625" customWidth="1"/>
    <col min="8464" max="8464" width="0" hidden="1" customWidth="1"/>
    <col min="8465" max="8466" width="9.85546875" customWidth="1"/>
    <col min="8707" max="8707" width="19.42578125" bestFit="1" customWidth="1"/>
    <col min="8717" max="8717" width="18.5703125" customWidth="1"/>
    <col min="8718" max="8719" width="9.140625" customWidth="1"/>
    <col min="8720" max="8720" width="0" hidden="1" customWidth="1"/>
    <col min="8721" max="8722" width="9.85546875" customWidth="1"/>
    <col min="8963" max="8963" width="19.42578125" bestFit="1" customWidth="1"/>
    <col min="8973" max="8973" width="18.5703125" customWidth="1"/>
    <col min="8974" max="8975" width="9.140625" customWidth="1"/>
    <col min="8976" max="8976" width="0" hidden="1" customWidth="1"/>
    <col min="8977" max="8978" width="9.85546875" customWidth="1"/>
    <col min="9219" max="9219" width="19.42578125" bestFit="1" customWidth="1"/>
    <col min="9229" max="9229" width="18.5703125" customWidth="1"/>
    <col min="9230" max="9231" width="9.140625" customWidth="1"/>
    <col min="9232" max="9232" width="0" hidden="1" customWidth="1"/>
    <col min="9233" max="9234" width="9.85546875" customWidth="1"/>
    <col min="9475" max="9475" width="19.42578125" bestFit="1" customWidth="1"/>
    <col min="9485" max="9485" width="18.5703125" customWidth="1"/>
    <col min="9486" max="9487" width="9.140625" customWidth="1"/>
    <col min="9488" max="9488" width="0" hidden="1" customWidth="1"/>
    <col min="9489" max="9490" width="9.85546875" customWidth="1"/>
    <col min="9731" max="9731" width="19.42578125" bestFit="1" customWidth="1"/>
    <col min="9741" max="9741" width="18.5703125" customWidth="1"/>
    <col min="9742" max="9743" width="9.140625" customWidth="1"/>
    <col min="9744" max="9744" width="0" hidden="1" customWidth="1"/>
    <col min="9745" max="9746" width="9.85546875" customWidth="1"/>
    <col min="9987" max="9987" width="19.42578125" bestFit="1" customWidth="1"/>
    <col min="9997" max="9997" width="18.5703125" customWidth="1"/>
    <col min="9998" max="9999" width="9.140625" customWidth="1"/>
    <col min="10000" max="10000" width="0" hidden="1" customWidth="1"/>
    <col min="10001" max="10002" width="9.85546875" customWidth="1"/>
    <col min="10243" max="10243" width="19.42578125" bestFit="1" customWidth="1"/>
    <col min="10253" max="10253" width="18.5703125" customWidth="1"/>
    <col min="10254" max="10255" width="9.140625" customWidth="1"/>
    <col min="10256" max="10256" width="0" hidden="1" customWidth="1"/>
    <col min="10257" max="10258" width="9.85546875" customWidth="1"/>
    <col min="10499" max="10499" width="19.42578125" bestFit="1" customWidth="1"/>
    <col min="10509" max="10509" width="18.5703125" customWidth="1"/>
    <col min="10510" max="10511" width="9.140625" customWidth="1"/>
    <col min="10512" max="10512" width="0" hidden="1" customWidth="1"/>
    <col min="10513" max="10514" width="9.85546875" customWidth="1"/>
    <col min="10755" max="10755" width="19.42578125" bestFit="1" customWidth="1"/>
    <col min="10765" max="10765" width="18.5703125" customWidth="1"/>
    <col min="10766" max="10767" width="9.140625" customWidth="1"/>
    <col min="10768" max="10768" width="0" hidden="1" customWidth="1"/>
    <col min="10769" max="10770" width="9.85546875" customWidth="1"/>
    <col min="11011" max="11011" width="19.42578125" bestFit="1" customWidth="1"/>
    <col min="11021" max="11021" width="18.5703125" customWidth="1"/>
    <col min="11022" max="11023" width="9.140625" customWidth="1"/>
    <col min="11024" max="11024" width="0" hidden="1" customWidth="1"/>
    <col min="11025" max="11026" width="9.85546875" customWidth="1"/>
    <col min="11267" max="11267" width="19.42578125" bestFit="1" customWidth="1"/>
    <col min="11277" max="11277" width="18.5703125" customWidth="1"/>
    <col min="11278" max="11279" width="9.140625" customWidth="1"/>
    <col min="11280" max="11280" width="0" hidden="1" customWidth="1"/>
    <col min="11281" max="11282" width="9.85546875" customWidth="1"/>
    <col min="11523" max="11523" width="19.42578125" bestFit="1" customWidth="1"/>
    <col min="11533" max="11533" width="18.5703125" customWidth="1"/>
    <col min="11534" max="11535" width="9.140625" customWidth="1"/>
    <col min="11536" max="11536" width="0" hidden="1" customWidth="1"/>
    <col min="11537" max="11538" width="9.85546875" customWidth="1"/>
    <col min="11779" max="11779" width="19.42578125" bestFit="1" customWidth="1"/>
    <col min="11789" max="11789" width="18.5703125" customWidth="1"/>
    <col min="11790" max="11791" width="9.140625" customWidth="1"/>
    <col min="11792" max="11792" width="0" hidden="1" customWidth="1"/>
    <col min="11793" max="11794" width="9.85546875" customWidth="1"/>
    <col min="12035" max="12035" width="19.42578125" bestFit="1" customWidth="1"/>
    <col min="12045" max="12045" width="18.5703125" customWidth="1"/>
    <col min="12046" max="12047" width="9.140625" customWidth="1"/>
    <col min="12048" max="12048" width="0" hidden="1" customWidth="1"/>
    <col min="12049" max="12050" width="9.85546875" customWidth="1"/>
    <col min="12291" max="12291" width="19.42578125" bestFit="1" customWidth="1"/>
    <col min="12301" max="12301" width="18.5703125" customWidth="1"/>
    <col min="12302" max="12303" width="9.140625" customWidth="1"/>
    <col min="12304" max="12304" width="0" hidden="1" customWidth="1"/>
    <col min="12305" max="12306" width="9.85546875" customWidth="1"/>
    <col min="12547" max="12547" width="19.42578125" bestFit="1" customWidth="1"/>
    <col min="12557" max="12557" width="18.5703125" customWidth="1"/>
    <col min="12558" max="12559" width="9.140625" customWidth="1"/>
    <col min="12560" max="12560" width="0" hidden="1" customWidth="1"/>
    <col min="12561" max="12562" width="9.85546875" customWidth="1"/>
    <col min="12803" max="12803" width="19.42578125" bestFit="1" customWidth="1"/>
    <col min="12813" max="12813" width="18.5703125" customWidth="1"/>
    <col min="12814" max="12815" width="9.140625" customWidth="1"/>
    <col min="12816" max="12816" width="0" hidden="1" customWidth="1"/>
    <col min="12817" max="12818" width="9.85546875" customWidth="1"/>
    <col min="13059" max="13059" width="19.42578125" bestFit="1" customWidth="1"/>
    <col min="13069" max="13069" width="18.5703125" customWidth="1"/>
    <col min="13070" max="13071" width="9.140625" customWidth="1"/>
    <col min="13072" max="13072" width="0" hidden="1" customWidth="1"/>
    <col min="13073" max="13074" width="9.85546875" customWidth="1"/>
    <col min="13315" max="13315" width="19.42578125" bestFit="1" customWidth="1"/>
    <col min="13325" max="13325" width="18.5703125" customWidth="1"/>
    <col min="13326" max="13327" width="9.140625" customWidth="1"/>
    <col min="13328" max="13328" width="0" hidden="1" customWidth="1"/>
    <col min="13329" max="13330" width="9.85546875" customWidth="1"/>
    <col min="13571" max="13571" width="19.42578125" bestFit="1" customWidth="1"/>
    <col min="13581" max="13581" width="18.5703125" customWidth="1"/>
    <col min="13582" max="13583" width="9.140625" customWidth="1"/>
    <col min="13584" max="13584" width="0" hidden="1" customWidth="1"/>
    <col min="13585" max="13586" width="9.85546875" customWidth="1"/>
    <col min="13827" max="13827" width="19.42578125" bestFit="1" customWidth="1"/>
    <col min="13837" max="13837" width="18.5703125" customWidth="1"/>
    <col min="13838" max="13839" width="9.140625" customWidth="1"/>
    <col min="13840" max="13840" width="0" hidden="1" customWidth="1"/>
    <col min="13841" max="13842" width="9.85546875" customWidth="1"/>
    <col min="14083" max="14083" width="19.42578125" bestFit="1" customWidth="1"/>
    <col min="14093" max="14093" width="18.5703125" customWidth="1"/>
    <col min="14094" max="14095" width="9.140625" customWidth="1"/>
    <col min="14096" max="14096" width="0" hidden="1" customWidth="1"/>
    <col min="14097" max="14098" width="9.85546875" customWidth="1"/>
    <col min="14339" max="14339" width="19.42578125" bestFit="1" customWidth="1"/>
    <col min="14349" max="14349" width="18.5703125" customWidth="1"/>
    <col min="14350" max="14351" width="9.140625" customWidth="1"/>
    <col min="14352" max="14352" width="0" hidden="1" customWidth="1"/>
    <col min="14353" max="14354" width="9.85546875" customWidth="1"/>
    <col min="14595" max="14595" width="19.42578125" bestFit="1" customWidth="1"/>
    <col min="14605" max="14605" width="18.5703125" customWidth="1"/>
    <col min="14606" max="14607" width="9.140625" customWidth="1"/>
    <col min="14608" max="14608" width="0" hidden="1" customWidth="1"/>
    <col min="14609" max="14610" width="9.85546875" customWidth="1"/>
    <col min="14851" max="14851" width="19.42578125" bestFit="1" customWidth="1"/>
    <col min="14861" max="14861" width="18.5703125" customWidth="1"/>
    <col min="14862" max="14863" width="9.140625" customWidth="1"/>
    <col min="14864" max="14864" width="0" hidden="1" customWidth="1"/>
    <col min="14865" max="14866" width="9.85546875" customWidth="1"/>
    <col min="15107" max="15107" width="19.42578125" bestFit="1" customWidth="1"/>
    <col min="15117" max="15117" width="18.5703125" customWidth="1"/>
    <col min="15118" max="15119" width="9.140625" customWidth="1"/>
    <col min="15120" max="15120" width="0" hidden="1" customWidth="1"/>
    <col min="15121" max="15122" width="9.85546875" customWidth="1"/>
    <col min="15363" max="15363" width="19.42578125" bestFit="1" customWidth="1"/>
    <col min="15373" max="15373" width="18.5703125" customWidth="1"/>
    <col min="15374" max="15375" width="9.140625" customWidth="1"/>
    <col min="15376" max="15376" width="0" hidden="1" customWidth="1"/>
    <col min="15377" max="15378" width="9.85546875" customWidth="1"/>
    <col min="15619" max="15619" width="19.42578125" bestFit="1" customWidth="1"/>
    <col min="15629" max="15629" width="18.5703125" customWidth="1"/>
    <col min="15630" max="15631" width="9.140625" customWidth="1"/>
    <col min="15632" max="15632" width="0" hidden="1" customWidth="1"/>
    <col min="15633" max="15634" width="9.85546875" customWidth="1"/>
    <col min="15875" max="15875" width="19.42578125" bestFit="1" customWidth="1"/>
    <col min="15885" max="15885" width="18.5703125" customWidth="1"/>
    <col min="15886" max="15887" width="9.140625" customWidth="1"/>
    <col min="15888" max="15888" width="0" hidden="1" customWidth="1"/>
    <col min="15889" max="15890" width="9.85546875" customWidth="1"/>
    <col min="16131" max="16131" width="19.42578125" bestFit="1" customWidth="1"/>
    <col min="16141" max="16141" width="18.5703125" customWidth="1"/>
    <col min="16142" max="16143" width="9.140625" customWidth="1"/>
    <col min="16144" max="16144" width="0" hidden="1" customWidth="1"/>
    <col min="16145" max="16146" width="9.85546875" customWidth="1"/>
  </cols>
  <sheetData>
    <row r="1" spans="1:35" ht="15.75" x14ac:dyDescent="0.25">
      <c r="A1" s="4" t="s">
        <v>48</v>
      </c>
    </row>
    <row r="2" spans="1:35" ht="15.75" thickBot="1" x14ac:dyDescent="0.3"/>
    <row r="3" spans="1:35" ht="22.5" customHeight="1" x14ac:dyDescent="0.25">
      <c r="A3" s="308" t="s">
        <v>3</v>
      </c>
      <c r="B3" s="310">
        <v>2007</v>
      </c>
      <c r="C3" s="312">
        <v>2008</v>
      </c>
      <c r="D3" s="312">
        <v>2009</v>
      </c>
      <c r="E3" s="312">
        <v>2010</v>
      </c>
      <c r="F3" s="312">
        <v>2011</v>
      </c>
      <c r="G3" s="312">
        <v>2012</v>
      </c>
      <c r="H3" s="312">
        <v>2013</v>
      </c>
      <c r="I3" s="312">
        <v>2014</v>
      </c>
      <c r="J3" s="312">
        <v>2015</v>
      </c>
      <c r="K3" s="312">
        <v>2016</v>
      </c>
      <c r="L3" s="320">
        <v>2017</v>
      </c>
      <c r="M3" s="312">
        <v>2018</v>
      </c>
      <c r="N3" s="312">
        <v>2019</v>
      </c>
      <c r="O3" s="314">
        <v>2020</v>
      </c>
      <c r="P3" s="316">
        <v>2021</v>
      </c>
      <c r="Q3" s="273" t="s">
        <v>49</v>
      </c>
      <c r="R3" s="306" t="s">
        <v>156</v>
      </c>
      <c r="S3" s="307"/>
    </row>
    <row r="4" spans="1:35" ht="31.5" customHeight="1" thickBot="1" x14ac:dyDescent="0.3">
      <c r="A4" s="309"/>
      <c r="B4" s="311"/>
      <c r="C4" s="313"/>
      <c r="D4" s="313"/>
      <c r="E4" s="313"/>
      <c r="F4" s="313"/>
      <c r="G4" s="313"/>
      <c r="H4" s="313"/>
      <c r="I4" s="313"/>
      <c r="J4" s="313"/>
      <c r="K4" s="313"/>
      <c r="L4" s="321"/>
      <c r="M4" s="313"/>
      <c r="N4" s="313"/>
      <c r="O4" s="315"/>
      <c r="P4" s="317"/>
      <c r="Q4" s="174" t="s">
        <v>131</v>
      </c>
      <c r="R4" s="127">
        <v>2021</v>
      </c>
      <c r="S4" s="264">
        <v>2022</v>
      </c>
    </row>
    <row r="5" spans="1:35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5"/>
      <c r="P5" s="101"/>
      <c r="Q5" s="175"/>
      <c r="R5" s="101"/>
      <c r="S5" s="101"/>
    </row>
    <row r="6" spans="1:35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6">
        <v>778040.99999999534</v>
      </c>
      <c r="M6" s="153">
        <v>800341.53700000001</v>
      </c>
      <c r="N6" s="153">
        <v>819402.33799999987</v>
      </c>
      <c r="O6" s="153">
        <v>856189.67600000137</v>
      </c>
      <c r="P6" s="277">
        <v>925952.67900000024</v>
      </c>
      <c r="Q6" s="100"/>
      <c r="R6" s="115">
        <v>927437.15100000019</v>
      </c>
      <c r="S6" s="147">
        <v>941513.05799999973</v>
      </c>
      <c r="Z6" s="101"/>
      <c r="AA6" s="101" t="s">
        <v>51</v>
      </c>
      <c r="AB6" s="101"/>
      <c r="AC6" s="101"/>
      <c r="AD6" s="101" t="s">
        <v>52</v>
      </c>
      <c r="AE6" s="101"/>
      <c r="AF6" s="101"/>
      <c r="AG6" s="101" t="s">
        <v>53</v>
      </c>
      <c r="AH6" s="101"/>
      <c r="AI6" s="101"/>
    </row>
    <row r="7" spans="1:35" ht="27.95" customHeight="1" thickBot="1" x14ac:dyDescent="0.3">
      <c r="A7" s="114" t="s">
        <v>54</v>
      </c>
      <c r="B7" s="278"/>
      <c r="C7" s="279">
        <f t="shared" ref="C7:P7" si="0">(C6-B6)/B6</f>
        <v>-3.3593101694751756E-2</v>
      </c>
      <c r="D7" s="279">
        <f t="shared" si="0"/>
        <v>-5.547950654696842E-2</v>
      </c>
      <c r="E7" s="279">
        <f t="shared" si="0"/>
        <v>0.12935193655750571</v>
      </c>
      <c r="F7" s="279">
        <f t="shared" si="0"/>
        <v>6.9237346278111039E-2</v>
      </c>
      <c r="G7" s="279">
        <f t="shared" si="0"/>
        <v>7.0916851968766473E-2</v>
      </c>
      <c r="H7" s="279">
        <f t="shared" si="0"/>
        <v>2.4575136004574345E-2</v>
      </c>
      <c r="I7" s="279">
        <f t="shared" si="0"/>
        <v>7.6183269239540599E-3</v>
      </c>
      <c r="J7" s="279">
        <f t="shared" si="0"/>
        <v>1.2734814169037992E-2</v>
      </c>
      <c r="K7" s="279">
        <f t="shared" si="0"/>
        <v>-1.5716855363724046E-2</v>
      </c>
      <c r="L7" s="280">
        <f t="shared" si="0"/>
        <v>7.4681415362328071E-2</v>
      </c>
      <c r="M7" s="279">
        <f t="shared" si="0"/>
        <v>2.8662418818551721E-2</v>
      </c>
      <c r="N7" s="279">
        <f t="shared" si="0"/>
        <v>2.3815833764479301E-2</v>
      </c>
      <c r="O7" s="279">
        <f t="shared" si="0"/>
        <v>4.4895329551770828E-2</v>
      </c>
      <c r="P7" s="102">
        <f t="shared" si="0"/>
        <v>8.1480780433982658E-2</v>
      </c>
      <c r="R7" s="118"/>
      <c r="S7" s="281">
        <f>(S6-R6)/R6</f>
        <v>1.5177208487736694E-2</v>
      </c>
      <c r="Z7" s="101"/>
      <c r="AA7" s="101">
        <v>2012</v>
      </c>
      <c r="AB7" s="101">
        <v>2013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</row>
    <row r="8" spans="1:35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6">
        <v>137205.92600000018</v>
      </c>
      <c r="M8" s="153">
        <v>154727.05100000001</v>
      </c>
      <c r="N8" s="153">
        <v>169208.33799999999</v>
      </c>
      <c r="O8" s="153">
        <v>166254.71299999979</v>
      </c>
      <c r="P8" s="277">
        <v>167736.79199999999</v>
      </c>
      <c r="Q8" s="100"/>
      <c r="R8" s="115">
        <v>172866.03899999999</v>
      </c>
      <c r="S8" s="147">
        <v>195726.27200000003</v>
      </c>
      <c r="Z8" s="101" t="s">
        <v>56</v>
      </c>
      <c r="AA8" s="101"/>
      <c r="AB8" s="105"/>
      <c r="AC8" s="101"/>
      <c r="AD8" s="105"/>
      <c r="AE8" s="105"/>
      <c r="AF8" s="101"/>
      <c r="AG8" s="101"/>
      <c r="AH8" s="105" t="e">
        <f>#REF!-#REF!</f>
        <v>#REF!</v>
      </c>
      <c r="AI8" s="101"/>
    </row>
    <row r="9" spans="1:35" ht="27.95" customHeight="1" thickBot="1" x14ac:dyDescent="0.3">
      <c r="A9" s="113" t="s">
        <v>54</v>
      </c>
      <c r="B9" s="116"/>
      <c r="C9" s="282">
        <f t="shared" ref="C9:P9" si="1">(C8-B8)/B8</f>
        <v>0.2704215924390953</v>
      </c>
      <c r="D9" s="282">
        <f t="shared" si="1"/>
        <v>-1.5727210912017519E-2</v>
      </c>
      <c r="E9" s="282">
        <f t="shared" si="1"/>
        <v>0.13141316724760313</v>
      </c>
      <c r="F9" s="282">
        <f t="shared" si="1"/>
        <v>-8.4685563002352207E-2</v>
      </c>
      <c r="G9" s="282">
        <f t="shared" si="1"/>
        <v>5.4407061581438577E-2</v>
      </c>
      <c r="H9" s="282">
        <f t="shared" si="1"/>
        <v>0.41712583925447455</v>
      </c>
      <c r="I9" s="282">
        <f t="shared" si="1"/>
        <v>2.250827194251357E-2</v>
      </c>
      <c r="J9" s="282">
        <f t="shared" si="1"/>
        <v>-6.7109981334913887E-2</v>
      </c>
      <c r="K9" s="282">
        <f t="shared" si="1"/>
        <v>-5.6223528896759203E-2</v>
      </c>
      <c r="L9" s="283">
        <f t="shared" si="1"/>
        <v>0.24516978481709314</v>
      </c>
      <c r="M9" s="282">
        <f t="shared" si="1"/>
        <v>0.12769947706194412</v>
      </c>
      <c r="N9" s="282">
        <f t="shared" si="1"/>
        <v>9.3592470782629861E-2</v>
      </c>
      <c r="O9" s="282">
        <f t="shared" si="1"/>
        <v>-1.7455552338089889E-2</v>
      </c>
      <c r="P9" s="284">
        <f t="shared" si="1"/>
        <v>8.9145081860037469E-3</v>
      </c>
      <c r="Q9" s="10"/>
      <c r="R9" s="116"/>
      <c r="S9" s="285">
        <f>(S8-R8)/R8</f>
        <v>0.13224247592090682</v>
      </c>
      <c r="Z9" s="101" t="s">
        <v>57</v>
      </c>
      <c r="AA9" s="101"/>
      <c r="AB9" s="105"/>
      <c r="AC9" s="101"/>
      <c r="AD9" s="105"/>
      <c r="AE9" s="105"/>
      <c r="AF9" s="101"/>
      <c r="AG9" s="101"/>
      <c r="AH9" s="105" t="e">
        <f>#REF!-#REF!</f>
        <v>#REF!</v>
      </c>
      <c r="AI9" s="101"/>
    </row>
    <row r="10" spans="1:35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6">
        <f t="shared" si="2"/>
        <v>640835.07399999513</v>
      </c>
      <c r="M10" s="154">
        <f>(M6-M8)</f>
        <v>645614.48600000003</v>
      </c>
      <c r="N10" s="154">
        <f>(N6-N8)</f>
        <v>650193.99999999988</v>
      </c>
      <c r="O10" s="154">
        <f>(O6-O8)</f>
        <v>689934.96300000162</v>
      </c>
      <c r="P10" s="154">
        <f>(P6-P8)</f>
        <v>758215.88700000022</v>
      </c>
      <c r="R10" s="117">
        <f>R6-R8</f>
        <v>754571.1120000002</v>
      </c>
      <c r="S10" s="140">
        <f>S6-S8</f>
        <v>745786.78599999973</v>
      </c>
      <c r="Z10" s="101" t="s">
        <v>59</v>
      </c>
      <c r="AA10" s="101"/>
      <c r="AB10" s="105"/>
      <c r="AC10" s="101"/>
      <c r="AD10" s="105"/>
      <c r="AE10" s="105"/>
      <c r="AF10" s="101"/>
      <c r="AG10" s="101"/>
      <c r="AH10" s="105" t="e">
        <f>#REF!-#REF!</f>
        <v>#REF!</v>
      </c>
      <c r="AI10" s="101"/>
    </row>
    <row r="11" spans="1:35" ht="27.95" customHeight="1" thickBot="1" x14ac:dyDescent="0.3">
      <c r="A11" s="113" t="s">
        <v>54</v>
      </c>
      <c r="B11" s="116"/>
      <c r="C11" s="282">
        <f t="shared" ref="C11:P11" si="3">(C10-B10)/B10</f>
        <v>-6.9691981183973503E-2</v>
      </c>
      <c r="D11" s="282">
        <f t="shared" si="3"/>
        <v>-6.1925390197789032E-2</v>
      </c>
      <c r="E11" s="282">
        <f t="shared" si="3"/>
        <v>0.12900124529442691</v>
      </c>
      <c r="F11" s="282">
        <f t="shared" si="3"/>
        <v>9.5481248872617649E-2</v>
      </c>
      <c r="G11" s="282">
        <f t="shared" si="3"/>
        <v>7.3268823590907375E-2</v>
      </c>
      <c r="H11" s="282">
        <f t="shared" si="3"/>
        <v>-3.0364536906909986E-2</v>
      </c>
      <c r="I11" s="282">
        <f t="shared" si="3"/>
        <v>4.5726535271722896E-3</v>
      </c>
      <c r="J11" s="282">
        <f t="shared" si="3"/>
        <v>2.9358308786875894E-2</v>
      </c>
      <c r="K11" s="282">
        <f t="shared" si="3"/>
        <v>-8.0738147744113774E-3</v>
      </c>
      <c r="L11" s="283">
        <f t="shared" si="3"/>
        <v>4.4074177807781237E-2</v>
      </c>
      <c r="M11" s="282">
        <f t="shared" si="3"/>
        <v>7.4580998979543013E-3</v>
      </c>
      <c r="N11" s="282">
        <f t="shared" si="3"/>
        <v>7.093264013285863E-3</v>
      </c>
      <c r="O11" s="282">
        <f t="shared" si="3"/>
        <v>6.1121700600131258E-2</v>
      </c>
      <c r="P11" s="284">
        <f t="shared" si="3"/>
        <v>9.8967189172580669E-2</v>
      </c>
      <c r="Q11" s="10"/>
      <c r="R11" s="116"/>
      <c r="S11" s="285">
        <f>(S10-R10)/R10</f>
        <v>-1.1641481976055908E-2</v>
      </c>
      <c r="Z11" s="101" t="s">
        <v>60</v>
      </c>
      <c r="AA11" s="101"/>
      <c r="AB11" s="105"/>
      <c r="AC11" s="101"/>
      <c r="AD11" s="105"/>
      <c r="AE11" s="105"/>
      <c r="AF11" s="101"/>
      <c r="AG11" s="101"/>
      <c r="AH11" s="105" t="e">
        <f>#REF!-#REF!</f>
        <v>#REF!</v>
      </c>
      <c r="AI11" s="101"/>
    </row>
    <row r="12" spans="1:35" ht="27.95" hidden="1" customHeight="1" thickBot="1" x14ac:dyDescent="0.3">
      <c r="A12" s="106" t="s">
        <v>61</v>
      </c>
      <c r="B12" s="287">
        <f>(B6/B8)</f>
        <v>9.4217210737695982</v>
      </c>
      <c r="C12" s="288">
        <f t="shared" ref="C12:S12" si="4">(C6/C8)</f>
        <v>7.1670824030294336</v>
      </c>
      <c r="D12" s="288">
        <f t="shared" si="4"/>
        <v>6.8776220200097287</v>
      </c>
      <c r="E12" s="288">
        <f t="shared" si="4"/>
        <v>6.8650922333739404</v>
      </c>
      <c r="F12" s="103">
        <f t="shared" si="4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4"/>
      <c r="R12" s="103">
        <f t="shared" si="4"/>
        <v>5.3650627755750238</v>
      </c>
      <c r="S12" s="289">
        <f t="shared" si="4"/>
        <v>4.8103560568506589</v>
      </c>
      <c r="Z12" s="101" t="s">
        <v>62</v>
      </c>
      <c r="AA12" s="101"/>
      <c r="AB12" s="105"/>
      <c r="AC12" s="101"/>
      <c r="AD12" s="105"/>
      <c r="AE12" s="105"/>
      <c r="AF12" s="101"/>
      <c r="AG12" s="101"/>
      <c r="AH12" s="105" t="e">
        <f>#REF!-#REF!</f>
        <v>#REF!</v>
      </c>
      <c r="AI12" s="101"/>
    </row>
    <row r="13" spans="1:35" ht="30" customHeight="1" thickBot="1" x14ac:dyDescent="0.3">
      <c r="Z13" s="101" t="s">
        <v>63</v>
      </c>
      <c r="AA13" s="101"/>
      <c r="AB13" s="105"/>
      <c r="AC13" s="101"/>
      <c r="AD13" s="105"/>
      <c r="AE13" s="105"/>
      <c r="AF13" s="101"/>
      <c r="AG13" s="101"/>
      <c r="AH13" s="105" t="e">
        <f>#REF!-#REF!</f>
        <v>#REF!</v>
      </c>
      <c r="AI13" s="101"/>
    </row>
    <row r="14" spans="1:35" ht="22.5" customHeight="1" x14ac:dyDescent="0.25">
      <c r="A14" s="308" t="s">
        <v>2</v>
      </c>
      <c r="B14" s="310">
        <v>2007</v>
      </c>
      <c r="C14" s="312">
        <v>2008</v>
      </c>
      <c r="D14" s="312">
        <v>2009</v>
      </c>
      <c r="E14" s="312">
        <v>2010</v>
      </c>
      <c r="F14" s="312">
        <v>2011</v>
      </c>
      <c r="G14" s="312">
        <v>2012</v>
      </c>
      <c r="H14" s="312">
        <v>2013</v>
      </c>
      <c r="I14" s="312">
        <v>2014</v>
      </c>
      <c r="J14" s="312">
        <v>2015</v>
      </c>
      <c r="K14" s="318">
        <v>2016</v>
      </c>
      <c r="L14" s="320">
        <v>2017</v>
      </c>
      <c r="M14" s="312">
        <v>2018</v>
      </c>
      <c r="N14" s="312">
        <v>2019</v>
      </c>
      <c r="O14" s="314">
        <v>2020</v>
      </c>
      <c r="P14" s="316">
        <v>2021</v>
      </c>
      <c r="Q14" s="128" t="s">
        <v>49</v>
      </c>
      <c r="R14" s="306" t="str">
        <f>R3</f>
        <v>jan-dez</v>
      </c>
      <c r="S14" s="307"/>
      <c r="Z14" s="101" t="s">
        <v>64</v>
      </c>
      <c r="AA14" s="101"/>
      <c r="AB14" s="105"/>
      <c r="AC14" s="101"/>
      <c r="AD14" s="105"/>
      <c r="AE14" s="105"/>
      <c r="AF14" s="101"/>
      <c r="AG14" s="101"/>
      <c r="AH14" s="105" t="e">
        <f>#REF!-#REF!</f>
        <v>#REF!</v>
      </c>
      <c r="AI14" s="101"/>
    </row>
    <row r="15" spans="1:35" ht="31.5" customHeight="1" thickBot="1" x14ac:dyDescent="0.3">
      <c r="A15" s="309"/>
      <c r="B15" s="311"/>
      <c r="C15" s="313"/>
      <c r="D15" s="313"/>
      <c r="E15" s="313"/>
      <c r="F15" s="313"/>
      <c r="G15" s="313"/>
      <c r="H15" s="313"/>
      <c r="I15" s="313"/>
      <c r="J15" s="313"/>
      <c r="K15" s="319"/>
      <c r="L15" s="321"/>
      <c r="M15" s="313"/>
      <c r="N15" s="313"/>
      <c r="O15" s="315"/>
      <c r="P15" s="317"/>
      <c r="Q15" s="129" t="str">
        <f>Q4</f>
        <v>2007/2021</v>
      </c>
      <c r="R15" s="127">
        <f>R4</f>
        <v>2021</v>
      </c>
      <c r="S15" s="264">
        <f>S4</f>
        <v>2022</v>
      </c>
      <c r="Z15" s="101" t="s">
        <v>65</v>
      </c>
      <c r="AA15" s="101"/>
      <c r="AB15" s="105"/>
      <c r="AC15" s="101"/>
      <c r="AD15" s="105"/>
      <c r="AE15" s="105"/>
      <c r="AF15" s="101"/>
      <c r="AG15" s="101"/>
      <c r="AH15" s="105" t="e">
        <f>#REF!-#REF!</f>
        <v>#REF!</v>
      </c>
      <c r="AI15" s="101"/>
    </row>
    <row r="16" spans="1:35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5"/>
      <c r="Q16" s="290"/>
      <c r="Z16" s="101" t="s">
        <v>66</v>
      </c>
      <c r="AB16" s="105"/>
      <c r="AD16" s="105"/>
      <c r="AE16" s="105"/>
      <c r="AH16" s="105" t="e">
        <f>#REF!-#REF!</f>
        <v>#REF!</v>
      </c>
    </row>
    <row r="17" spans="1:35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6">
        <v>442364.451999999</v>
      </c>
      <c r="M17" s="153">
        <v>454202.09499999997</v>
      </c>
      <c r="N17" s="153">
        <v>454929.95199999987</v>
      </c>
      <c r="O17" s="153">
        <v>393954.14199999906</v>
      </c>
      <c r="P17" s="277">
        <v>427968.65799999994</v>
      </c>
      <c r="Q17" s="100"/>
      <c r="R17" s="115">
        <v>429645.89000000013</v>
      </c>
      <c r="S17" s="147">
        <v>420220.64300000016</v>
      </c>
      <c r="Z17" s="101" t="s">
        <v>67</v>
      </c>
      <c r="AA17" s="101"/>
      <c r="AB17" s="105"/>
      <c r="AC17" s="101"/>
      <c r="AD17" s="105"/>
      <c r="AE17" s="105"/>
      <c r="AF17" s="101"/>
      <c r="AG17" s="101"/>
      <c r="AH17" s="105" t="e">
        <f>#REF!-#REF!</f>
        <v>#REF!</v>
      </c>
      <c r="AI17" s="101"/>
    </row>
    <row r="18" spans="1:35" ht="27.75" customHeight="1" thickBot="1" x14ac:dyDescent="0.3">
      <c r="A18" s="114" t="s">
        <v>54</v>
      </c>
      <c r="B18" s="278"/>
      <c r="C18" s="279">
        <f t="shared" ref="C18:P18" si="5">(C17-B17)/B17</f>
        <v>-5.4332489679479568E-2</v>
      </c>
      <c r="D18" s="279">
        <f t="shared" si="5"/>
        <v>-7.2127077537654183E-2</v>
      </c>
      <c r="E18" s="279">
        <f t="shared" si="5"/>
        <v>0.12182444539758823</v>
      </c>
      <c r="F18" s="279">
        <f t="shared" si="5"/>
        <v>1.2510259696368252E-2</v>
      </c>
      <c r="G18" s="279">
        <f t="shared" si="5"/>
        <v>3.8557547808706294E-2</v>
      </c>
      <c r="H18" s="279">
        <f t="shared" si="5"/>
        <v>3.7801022123911316E-3</v>
      </c>
      <c r="I18" s="279">
        <f t="shared" si="5"/>
        <v>-1.5821591729182263E-3</v>
      </c>
      <c r="J18" s="279">
        <f t="shared" si="5"/>
        <v>3.6697642720653331E-2</v>
      </c>
      <c r="K18" s="291">
        <f t="shared" si="5"/>
        <v>2.2227281971553901E-2</v>
      </c>
      <c r="L18" s="280">
        <f t="shared" si="5"/>
        <v>2.5737437820711511E-2</v>
      </c>
      <c r="M18" s="279">
        <f t="shared" si="5"/>
        <v>2.6759932780496109E-2</v>
      </c>
      <c r="N18" s="279">
        <f t="shared" si="5"/>
        <v>1.6024959109884815E-3</v>
      </c>
      <c r="O18" s="279">
        <f t="shared" si="5"/>
        <v>-0.13403340389423476</v>
      </c>
      <c r="P18" s="102">
        <f t="shared" si="5"/>
        <v>8.6341308222622926E-2</v>
      </c>
      <c r="R18" s="118"/>
      <c r="S18" s="281"/>
      <c r="Z18" s="101" t="s">
        <v>68</v>
      </c>
      <c r="AA18" s="101"/>
      <c r="AB18" s="105"/>
      <c r="AC18" s="101"/>
      <c r="AD18" s="105"/>
      <c r="AE18" s="105"/>
      <c r="AF18" s="101"/>
      <c r="AG18" s="101"/>
      <c r="AH18" s="105" t="e">
        <f>#REF!-#REF!</f>
        <v>#REF!</v>
      </c>
      <c r="AI18" s="101"/>
    </row>
    <row r="19" spans="1:35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6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277">
        <v>165333.11300000001</v>
      </c>
      <c r="Q19" s="100"/>
      <c r="R19" s="115">
        <v>170462.87700000001</v>
      </c>
      <c r="S19" s="147">
        <v>192927.69400000002</v>
      </c>
      <c r="Z19" s="101" t="s">
        <v>69</v>
      </c>
      <c r="AA19" s="101"/>
      <c r="AB19" s="105"/>
      <c r="AC19" s="101"/>
      <c r="AD19" s="105"/>
      <c r="AE19" s="105"/>
      <c r="AF19" s="101"/>
      <c r="AG19" s="101"/>
      <c r="AH19" s="105" t="e">
        <f>#REF!-#REF!</f>
        <v>#REF!</v>
      </c>
      <c r="AI19" s="101"/>
    </row>
    <row r="20" spans="1:35" ht="27.75" customHeight="1" thickBot="1" x14ac:dyDescent="0.3">
      <c r="A20" s="113" t="s">
        <v>54</v>
      </c>
      <c r="B20" s="116"/>
      <c r="C20" s="282">
        <f t="shared" ref="C20:P20" si="6">(C19-B19)/B19</f>
        <v>0.27026566048919176</v>
      </c>
      <c r="D20" s="282">
        <f t="shared" si="6"/>
        <v>-2.4010145087149853E-2</v>
      </c>
      <c r="E20" s="282">
        <f t="shared" si="6"/>
        <v>0.14006023199087436</v>
      </c>
      <c r="F20" s="282">
        <f t="shared" si="6"/>
        <v>-8.8603238264779852E-2</v>
      </c>
      <c r="G20" s="282">
        <f t="shared" si="6"/>
        <v>5.702380925842114E-2</v>
      </c>
      <c r="H20" s="282">
        <f t="shared" si="6"/>
        <v>0.42203841205856046</v>
      </c>
      <c r="I20" s="282">
        <f t="shared" si="6"/>
        <v>2.2864466924753087E-2</v>
      </c>
      <c r="J20" s="282">
        <f t="shared" si="6"/>
        <v>-6.9050989193828793E-2</v>
      </c>
      <c r="K20" s="292">
        <f t="shared" si="6"/>
        <v>-5.6265682741884385E-2</v>
      </c>
      <c r="L20" s="283">
        <f t="shared" si="6"/>
        <v>0.24855590020796675</v>
      </c>
      <c r="M20" s="282">
        <f t="shared" si="6"/>
        <v>0.12649303974249151</v>
      </c>
      <c r="N20" s="282">
        <f t="shared" si="6"/>
        <v>9.3478917261994809E-2</v>
      </c>
      <c r="O20" s="282">
        <f t="shared" si="6"/>
        <v>-2.0256048630349952E-2</v>
      </c>
      <c r="P20" s="284">
        <f t="shared" si="6"/>
        <v>6.002496321448187E-3</v>
      </c>
      <c r="Q20" s="10"/>
      <c r="R20" s="116"/>
      <c r="S20" s="285">
        <f>(S19-R19)/R19</f>
        <v>0.13178715152155979</v>
      </c>
    </row>
    <row r="21" spans="1:35" ht="27.75" customHeight="1" x14ac:dyDescent="0.25">
      <c r="A21" s="8" t="s">
        <v>58</v>
      </c>
      <c r="B21" s="19">
        <f>B17-B19</f>
        <v>329612.93099999957</v>
      </c>
      <c r="C21" s="154">
        <f t="shared" ref="C21:P21" si="7">C17-C19</f>
        <v>291358.0850000002</v>
      </c>
      <c r="D21" s="154">
        <f t="shared" si="7"/>
        <v>266512.13100000017</v>
      </c>
      <c r="E21" s="154">
        <f t="shared" si="7"/>
        <v>297562.72299999994</v>
      </c>
      <c r="F21" s="154">
        <f t="shared" si="7"/>
        <v>310243.35200000007</v>
      </c>
      <c r="G21" s="154">
        <f t="shared" si="7"/>
        <v>320714.53100000008</v>
      </c>
      <c r="H21" s="154">
        <f t="shared" si="7"/>
        <v>286229.11899999983</v>
      </c>
      <c r="I21" s="154">
        <f t="shared" si="7"/>
        <v>282809.19800000009</v>
      </c>
      <c r="J21" s="154">
        <f t="shared" si="7"/>
        <v>306315.68399999978</v>
      </c>
      <c r="K21" s="119">
        <f t="shared" si="7"/>
        <v>322195.815</v>
      </c>
      <c r="L21" s="286">
        <f t="shared" si="7"/>
        <v>306185.72599999886</v>
      </c>
      <c r="M21" s="154">
        <f t="shared" si="7"/>
        <v>300797.70799999998</v>
      </c>
      <c r="N21" s="154">
        <f t="shared" si="7"/>
        <v>287185.48899999983</v>
      </c>
      <c r="O21" s="154">
        <f t="shared" si="7"/>
        <v>229607.51899999898</v>
      </c>
      <c r="P21" s="154">
        <f t="shared" si="7"/>
        <v>262635.54499999993</v>
      </c>
      <c r="R21" s="117">
        <f>R17-R19</f>
        <v>259183.01300000012</v>
      </c>
      <c r="S21" s="140">
        <f>S17-S19</f>
        <v>227292.94900000014</v>
      </c>
    </row>
    <row r="22" spans="1:35" ht="27.75" customHeight="1" thickBot="1" x14ac:dyDescent="0.3">
      <c r="A22" s="113" t="s">
        <v>54</v>
      </c>
      <c r="B22" s="116"/>
      <c r="C22" s="282">
        <f t="shared" ref="C22:P22" si="8">(C21-B21)/B21</f>
        <v>-0.11605990664243518</v>
      </c>
      <c r="D22" s="282">
        <f t="shared" si="8"/>
        <v>-8.5276349890891168E-2</v>
      </c>
      <c r="E22" s="282">
        <f t="shared" si="8"/>
        <v>0.1165072369632576</v>
      </c>
      <c r="F22" s="282">
        <f t="shared" si="8"/>
        <v>4.261497835533698E-2</v>
      </c>
      <c r="G22" s="282">
        <f t="shared" si="8"/>
        <v>3.3751501627664215E-2</v>
      </c>
      <c r="H22" s="282">
        <f t="shared" si="8"/>
        <v>-0.10752681486702027</v>
      </c>
      <c r="I22" s="282">
        <f t="shared" si="8"/>
        <v>-1.1948193852351347E-2</v>
      </c>
      <c r="J22" s="282">
        <f t="shared" si="8"/>
        <v>8.3117827023432511E-2</v>
      </c>
      <c r="K22" s="292">
        <f t="shared" si="8"/>
        <v>5.1842369912734339E-2</v>
      </c>
      <c r="L22" s="283">
        <f t="shared" si="8"/>
        <v>-4.9690555415814887E-2</v>
      </c>
      <c r="M22" s="282">
        <f t="shared" si="8"/>
        <v>-1.7597221367526766E-2</v>
      </c>
      <c r="N22" s="282">
        <f t="shared" si="8"/>
        <v>-4.5253732451977856E-2</v>
      </c>
      <c r="O22" s="282">
        <f t="shared" si="8"/>
        <v>-0.20049052687338559</v>
      </c>
      <c r="P22" s="284">
        <f t="shared" si="8"/>
        <v>0.14384557676441376</v>
      </c>
      <c r="Q22" s="10"/>
      <c r="R22" s="116"/>
      <c r="S22" s="285">
        <f>(S21-R21)/R21</f>
        <v>-0.12304071795013807</v>
      </c>
    </row>
    <row r="23" spans="1:35" ht="27.75" hidden="1" customHeight="1" thickBot="1" x14ac:dyDescent="0.3">
      <c r="A23" s="106" t="s">
        <v>61</v>
      </c>
      <c r="B23" s="287">
        <f>(B17/B19)</f>
        <v>6.2585733558796406</v>
      </c>
      <c r="C23" s="288">
        <f>(C17/C19)</f>
        <v>4.6592847997904316</v>
      </c>
      <c r="D23" s="288">
        <f>(D17/D19)</f>
        <v>4.4295790391714371</v>
      </c>
      <c r="E23" s="288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/>
      <c r="R23" s="103">
        <f>(R17/R19)</f>
        <v>2.5204660249867783</v>
      </c>
      <c r="S23" s="289">
        <f>(S17/S19)</f>
        <v>2.1781250492736421</v>
      </c>
    </row>
    <row r="24" spans="1:35" ht="30" customHeight="1" thickBot="1" x14ac:dyDescent="0.3"/>
    <row r="25" spans="1:35" ht="22.5" customHeight="1" x14ac:dyDescent="0.25">
      <c r="A25" s="308" t="s">
        <v>15</v>
      </c>
      <c r="B25" s="310">
        <v>2007</v>
      </c>
      <c r="C25" s="312">
        <v>2008</v>
      </c>
      <c r="D25" s="312">
        <v>2009</v>
      </c>
      <c r="E25" s="312">
        <v>2010</v>
      </c>
      <c r="F25" s="312">
        <v>2011</v>
      </c>
      <c r="G25" s="312">
        <v>2012</v>
      </c>
      <c r="H25" s="312">
        <v>2013</v>
      </c>
      <c r="I25" s="312">
        <v>2014</v>
      </c>
      <c r="J25" s="312">
        <v>2015</v>
      </c>
      <c r="K25" s="318">
        <v>2016</v>
      </c>
      <c r="L25" s="320">
        <v>2017</v>
      </c>
      <c r="M25" s="312">
        <v>2018</v>
      </c>
      <c r="N25" s="312">
        <v>2019</v>
      </c>
      <c r="O25" s="314">
        <v>2020</v>
      </c>
      <c r="P25" s="316">
        <v>2021</v>
      </c>
      <c r="Q25" s="128" t="s">
        <v>49</v>
      </c>
      <c r="R25" s="306" t="str">
        <f>R14</f>
        <v>jan-dez</v>
      </c>
      <c r="S25" s="307"/>
    </row>
    <row r="26" spans="1:35" ht="31.5" customHeight="1" thickBot="1" x14ac:dyDescent="0.3">
      <c r="A26" s="309"/>
      <c r="B26" s="311"/>
      <c r="C26" s="313"/>
      <c r="D26" s="313"/>
      <c r="E26" s="313"/>
      <c r="F26" s="313"/>
      <c r="G26" s="313"/>
      <c r="H26" s="313"/>
      <c r="I26" s="313"/>
      <c r="J26" s="313"/>
      <c r="K26" s="319"/>
      <c r="L26" s="321"/>
      <c r="M26" s="313"/>
      <c r="N26" s="313"/>
      <c r="O26" s="315"/>
      <c r="P26" s="317"/>
      <c r="Q26" s="129" t="str">
        <f>Q4</f>
        <v>2007/2021</v>
      </c>
      <c r="R26" s="127">
        <f>R4</f>
        <v>2021</v>
      </c>
      <c r="S26" s="264">
        <f>S4</f>
        <v>2022</v>
      </c>
    </row>
    <row r="27" spans="1:35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5"/>
      <c r="Q27" s="290"/>
    </row>
    <row r="28" spans="1:35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6">
        <v>335676.5479999996</v>
      </c>
      <c r="M28" s="153">
        <v>346139.44199999998</v>
      </c>
      <c r="N28" s="153">
        <v>364472.386</v>
      </c>
      <c r="O28" s="153">
        <v>462235.53400000004</v>
      </c>
      <c r="P28" s="277">
        <v>497984.02100000018</v>
      </c>
      <c r="Q28" s="100"/>
      <c r="R28" s="115">
        <v>497791.26100000012</v>
      </c>
      <c r="S28" s="147">
        <v>521292.41500000015</v>
      </c>
    </row>
    <row r="29" spans="1:35" ht="27.75" customHeight="1" thickBot="1" x14ac:dyDescent="0.3">
      <c r="A29" s="114" t="s">
        <v>54</v>
      </c>
      <c r="B29" s="278"/>
      <c r="C29" s="279">
        <f t="shared" ref="C29:P29" si="9">(C28-B28)/B28</f>
        <v>6.3491251811589565E-3</v>
      </c>
      <c r="D29" s="279">
        <f t="shared" si="9"/>
        <v>-2.5351041341628616E-2</v>
      </c>
      <c r="E29" s="279">
        <f t="shared" si="9"/>
        <v>0.14232124040801208</v>
      </c>
      <c r="F29" s="279">
        <f t="shared" si="9"/>
        <v>0.16522017339726491</v>
      </c>
      <c r="G29" s="279">
        <f t="shared" si="9"/>
        <v>0.11849348127885141</v>
      </c>
      <c r="H29" s="279">
        <f t="shared" si="9"/>
        <v>5.296421056115299E-2</v>
      </c>
      <c r="I29" s="279">
        <f t="shared" si="9"/>
        <v>1.9591998746035993E-2</v>
      </c>
      <c r="J29" s="279">
        <f t="shared" si="9"/>
        <v>-1.7803184510057374E-2</v>
      </c>
      <c r="K29" s="291">
        <f t="shared" si="9"/>
        <v>-6.6755691727534677E-2</v>
      </c>
      <c r="L29" s="280">
        <f t="shared" si="9"/>
        <v>0.14679340175955716</v>
      </c>
      <c r="M29" s="279">
        <f t="shared" si="9"/>
        <v>3.1169571012153018E-2</v>
      </c>
      <c r="N29" s="279">
        <f t="shared" si="9"/>
        <v>5.2964042161944717E-2</v>
      </c>
      <c r="O29" s="279">
        <f t="shared" si="9"/>
        <v>0.26823197519276548</v>
      </c>
      <c r="P29" s="102">
        <f t="shared" si="9"/>
        <v>7.7338249378292354E-2</v>
      </c>
      <c r="R29" s="118"/>
      <c r="S29" s="281">
        <f>(S28-R28)/R28</f>
        <v>4.7210860939561637E-2</v>
      </c>
    </row>
    <row r="30" spans="1:35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6">
        <v>1027.2</v>
      </c>
      <c r="M30" s="153">
        <v>1322.664</v>
      </c>
      <c r="N30" s="153">
        <v>1463.875</v>
      </c>
      <c r="O30" s="153">
        <v>1908.0899999999986</v>
      </c>
      <c r="P30" s="277">
        <v>2403.679000000001</v>
      </c>
      <c r="Q30" s="100"/>
      <c r="R30" s="115">
        <v>2403.1620000000012</v>
      </c>
      <c r="S30" s="147">
        <v>2798.5780000000004</v>
      </c>
    </row>
    <row r="31" spans="1:35" ht="27.75" customHeight="1" thickBot="1" x14ac:dyDescent="0.3">
      <c r="A31" s="113" t="s">
        <v>54</v>
      </c>
      <c r="B31" s="116"/>
      <c r="C31" s="282">
        <f t="shared" ref="C31:P31" si="10">(C30-B30)/B30</f>
        <v>0.28740195099069604</v>
      </c>
      <c r="D31" s="282">
        <f t="shared" si="10"/>
        <v>0.87424480625071677</v>
      </c>
      <c r="E31" s="282">
        <f t="shared" si="10"/>
        <v>-0.35240240164564085</v>
      </c>
      <c r="F31" s="282">
        <f t="shared" si="10"/>
        <v>0.30120319844880566</v>
      </c>
      <c r="G31" s="282">
        <f t="shared" si="10"/>
        <v>-0.12612648022085726</v>
      </c>
      <c r="H31" s="282">
        <f t="shared" si="10"/>
        <v>7.1660651760911652E-3</v>
      </c>
      <c r="I31" s="282">
        <f t="shared" si="10"/>
        <v>-1.9460888913914301E-2</v>
      </c>
      <c r="J31" s="282">
        <f t="shared" si="10"/>
        <v>0.17146393140729888</v>
      </c>
      <c r="K31" s="292">
        <f t="shared" si="10"/>
        <v>-5.2106064729437615E-2</v>
      </c>
      <c r="L31" s="283">
        <f t="shared" si="10"/>
        <v>-8.4124648923364909E-2</v>
      </c>
      <c r="M31" s="282">
        <f t="shared" si="10"/>
        <v>0.28764018691588777</v>
      </c>
      <c r="N31" s="282">
        <f t="shared" si="10"/>
        <v>0.10676256403742751</v>
      </c>
      <c r="O31" s="282">
        <f t="shared" si="10"/>
        <v>0.30345145589616501</v>
      </c>
      <c r="P31" s="284">
        <f t="shared" si="10"/>
        <v>0.25973041103931305</v>
      </c>
      <c r="Q31" s="10"/>
      <c r="R31" s="116"/>
      <c r="S31" s="285">
        <f>(S30-R30)/R30</f>
        <v>0.16453988536769434</v>
      </c>
    </row>
    <row r="32" spans="1:35" ht="27.75" customHeight="1" x14ac:dyDescent="0.25">
      <c r="A32" s="8" t="s">
        <v>58</v>
      </c>
      <c r="B32" s="19">
        <f>(B28-B30)</f>
        <v>203117.0239999998</v>
      </c>
      <c r="C32" s="154">
        <f t="shared" ref="C32:P32" si="11">(C28-C30)</f>
        <v>204244.86400000018</v>
      </c>
      <c r="D32" s="154">
        <f t="shared" si="11"/>
        <v>198400.41200000027</v>
      </c>
      <c r="E32" s="154">
        <f t="shared" si="11"/>
        <v>227324.11700000009</v>
      </c>
      <c r="F32" s="154">
        <f t="shared" si="11"/>
        <v>264760.33899999998</v>
      </c>
      <c r="G32" s="154">
        <f t="shared" si="11"/>
        <v>296419.00400000002</v>
      </c>
      <c r="H32" s="154">
        <f t="shared" si="11"/>
        <v>312165.44199999998</v>
      </c>
      <c r="I32" s="154">
        <f t="shared" si="11"/>
        <v>318321.61400000006</v>
      </c>
      <c r="J32" s="154">
        <f t="shared" si="11"/>
        <v>312463.31199999998</v>
      </c>
      <c r="K32" s="119">
        <f t="shared" si="11"/>
        <v>291587.27400000009</v>
      </c>
      <c r="L32" s="286">
        <f t="shared" si="11"/>
        <v>334649.34799999959</v>
      </c>
      <c r="M32" s="154">
        <f t="shared" si="11"/>
        <v>344816.77799999999</v>
      </c>
      <c r="N32" s="154">
        <f t="shared" si="11"/>
        <v>363008.511</v>
      </c>
      <c r="O32" s="154">
        <f t="shared" si="11"/>
        <v>460327.44400000002</v>
      </c>
      <c r="P32" s="154">
        <f t="shared" si="11"/>
        <v>495580.34200000018</v>
      </c>
      <c r="R32" s="117">
        <f>R28-R30</f>
        <v>495388.0990000001</v>
      </c>
      <c r="S32" s="140">
        <f>S28-S30</f>
        <v>518493.83700000017</v>
      </c>
    </row>
    <row r="33" spans="1:19" ht="27.75" customHeight="1" thickBot="1" x14ac:dyDescent="0.3">
      <c r="A33" s="113" t="s">
        <v>54</v>
      </c>
      <c r="B33" s="116"/>
      <c r="C33" s="282">
        <f t="shared" ref="C33:P33" si="12">(C32-B32)/B32</f>
        <v>5.5526611102788507E-3</v>
      </c>
      <c r="D33" s="282">
        <f t="shared" si="12"/>
        <v>-2.8614927619427914E-2</v>
      </c>
      <c r="E33" s="282">
        <f t="shared" si="12"/>
        <v>0.14578450068944299</v>
      </c>
      <c r="F33" s="282">
        <f t="shared" si="12"/>
        <v>0.16468213973091064</v>
      </c>
      <c r="G33" s="282">
        <f t="shared" si="12"/>
        <v>0.11957480157177182</v>
      </c>
      <c r="H33" s="282">
        <f t="shared" si="12"/>
        <v>5.3122228290059179E-2</v>
      </c>
      <c r="I33" s="282">
        <f t="shared" si="12"/>
        <v>1.972086327223908E-2</v>
      </c>
      <c r="J33" s="282">
        <f t="shared" si="12"/>
        <v>-1.840372045864307E-2</v>
      </c>
      <c r="K33" s="292">
        <f t="shared" si="12"/>
        <v>-6.6811165337708145E-2</v>
      </c>
      <c r="L33" s="283">
        <f t="shared" si="12"/>
        <v>0.14768159600819714</v>
      </c>
      <c r="M33" s="282">
        <f t="shared" si="12"/>
        <v>3.038233918806384E-2</v>
      </c>
      <c r="N33" s="282">
        <f t="shared" si="12"/>
        <v>5.2757679326149283E-2</v>
      </c>
      <c r="O33" s="282">
        <f t="shared" si="12"/>
        <v>0.26808994844751732</v>
      </c>
      <c r="P33" s="284">
        <f t="shared" si="12"/>
        <v>7.6582220894047232E-2</v>
      </c>
      <c r="Q33" s="10"/>
      <c r="R33" s="116"/>
      <c r="S33" s="285">
        <f>(S32-R32)/R32</f>
        <v>4.664168971083834E-2</v>
      </c>
    </row>
    <row r="34" spans="1:19" ht="27.75" hidden="1" customHeight="1" thickBot="1" x14ac:dyDescent="0.3">
      <c r="A34" s="106" t="s">
        <v>61</v>
      </c>
      <c r="B34" s="287">
        <f>(B28/B30)</f>
        <v>353.87571164253228</v>
      </c>
      <c r="C34" s="288">
        <f>(C28/C30)</f>
        <v>276.62107592758815</v>
      </c>
      <c r="D34" s="288">
        <f>(D28/D30)</f>
        <v>143.84910802293385</v>
      </c>
      <c r="E34" s="288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4"/>
      <c r="R34" s="103">
        <f>(R28/R30)</f>
        <v>207.14011831079213</v>
      </c>
      <c r="S34" s="289">
        <f>(S28/S30)</f>
        <v>186.27046128426653</v>
      </c>
    </row>
    <row r="36" spans="1:19" x14ac:dyDescent="0.25">
      <c r="A36" s="3" t="s">
        <v>70</v>
      </c>
    </row>
  </sheetData>
  <mergeCells count="51"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R3:S3"/>
    <mergeCell ref="A14:A15"/>
    <mergeCell ref="B14:B15"/>
    <mergeCell ref="C14:C15"/>
    <mergeCell ref="D14:D15"/>
    <mergeCell ref="E14:E15"/>
    <mergeCell ref="R14:S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R25:S25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</mergeCells>
  <conditionalFormatting sqref="R12:S12">
    <cfRule type="cellIs" dxfId="15" priority="67" operator="greaterThan">
      <formula>0</formula>
    </cfRule>
    <cfRule type="cellIs" dxfId="14" priority="68" operator="lessThan">
      <formula>0</formula>
    </cfRule>
  </conditionalFormatting>
  <conditionalFormatting sqref="B12:P12">
    <cfRule type="cellIs" dxfId="13" priority="65" operator="greaterThan">
      <formula>0</formula>
    </cfRule>
    <cfRule type="cellIs" dxfId="12" priority="66" operator="lessThan">
      <formula>0</formula>
    </cfRule>
  </conditionalFormatting>
  <conditionalFormatting sqref="B23:P23">
    <cfRule type="cellIs" dxfId="11" priority="61" operator="greaterThan">
      <formula>0</formula>
    </cfRule>
    <cfRule type="cellIs" dxfId="10" priority="62" operator="lessThan">
      <formula>0</formula>
    </cfRule>
  </conditionalFormatting>
  <conditionalFormatting sqref="R23:S23">
    <cfRule type="cellIs" dxfId="9" priority="63" operator="greaterThan">
      <formula>0</formula>
    </cfRule>
    <cfRule type="cellIs" dxfId="8" priority="64" operator="lessThan">
      <formula>0</formula>
    </cfRule>
  </conditionalFormatting>
  <conditionalFormatting sqref="R34:S34">
    <cfRule type="cellIs" dxfId="7" priority="59" operator="greaterThan">
      <formula>0</formula>
    </cfRule>
    <cfRule type="cellIs" dxfId="6" priority="60" operator="lessThan">
      <formula>0</formula>
    </cfRule>
  </conditionalFormatting>
  <conditionalFormatting sqref="B34:P34">
    <cfRule type="cellIs" dxfId="5" priority="57" operator="greaterThan">
      <formula>0</formula>
    </cfRule>
    <cfRule type="cellIs" dxfId="4" priority="58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55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S7</xm:sqref>
        </x14:conditionalFormatting>
        <x14:conditionalFormatting xmlns:xm="http://schemas.microsoft.com/office/excel/2006/main">
          <x14:cfRule type="iconSet" priority="54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53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52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51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S18</xm:sqref>
        </x14:conditionalFormatting>
        <x14:conditionalFormatting xmlns:xm="http://schemas.microsoft.com/office/excel/2006/main">
          <x14:cfRule type="iconSet" priority="50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49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48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47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S29</xm:sqref>
        </x14:conditionalFormatting>
        <x14:conditionalFormatting xmlns:xm="http://schemas.microsoft.com/office/excel/2006/main">
          <x14:cfRule type="iconSet" priority="46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45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S9</xm:sqref>
        </x14:conditionalFormatting>
        <x14:conditionalFormatting xmlns:xm="http://schemas.microsoft.com/office/excel/2006/main">
          <x14:cfRule type="iconSet" priority="70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S11</xm:sqref>
        </x14:conditionalFormatting>
        <x14:conditionalFormatting xmlns:xm="http://schemas.microsoft.com/office/excel/2006/main">
          <x14:cfRule type="iconSet" priority="71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S20</xm:sqref>
        </x14:conditionalFormatting>
        <x14:conditionalFormatting xmlns:xm="http://schemas.microsoft.com/office/excel/2006/main">
          <x14:cfRule type="iconSet" priority="72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S22</xm:sqref>
        </x14:conditionalFormatting>
        <x14:conditionalFormatting xmlns:xm="http://schemas.microsoft.com/office/excel/2006/main">
          <x14:cfRule type="iconSet" priority="73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S31</xm:sqref>
        </x14:conditionalFormatting>
        <x14:conditionalFormatting xmlns:xm="http://schemas.microsoft.com/office/excel/2006/main">
          <x14:cfRule type="iconSet" priority="74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S33</xm:sqref>
        </x14:conditionalFormatting>
        <x14:conditionalFormatting xmlns:xm="http://schemas.microsoft.com/office/excel/2006/main">
          <x14:cfRule type="iconSet" priority="44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43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42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28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N7:P7</xm:sqref>
        </x14:conditionalFormatting>
        <x14:conditionalFormatting xmlns:xm="http://schemas.microsoft.com/office/excel/2006/main">
          <x14:cfRule type="iconSet" priority="27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N9:P9</xm:sqref>
        </x14:conditionalFormatting>
        <x14:conditionalFormatting xmlns:xm="http://schemas.microsoft.com/office/excel/2006/main">
          <x14:cfRule type="iconSet" priority="26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N11:P11</xm:sqref>
        </x14:conditionalFormatting>
        <x14:conditionalFormatting xmlns:xm="http://schemas.microsoft.com/office/excel/2006/main">
          <x14:cfRule type="iconSet" priority="25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24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23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16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15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14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2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21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20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19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18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17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13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12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11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10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9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8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7" id="{89893620-2427-4FC6-A505-14C6BDA33F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O18:P18</xm:sqref>
        </x14:conditionalFormatting>
        <x14:conditionalFormatting xmlns:xm="http://schemas.microsoft.com/office/excel/2006/main">
          <x14:cfRule type="iconSet" priority="6" id="{A7C66D07-7845-4247-91BC-4740285945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O20:P20</xm:sqref>
        </x14:conditionalFormatting>
        <x14:conditionalFormatting xmlns:xm="http://schemas.microsoft.com/office/excel/2006/main">
          <x14:cfRule type="iconSet" priority="5" id="{8AC0810F-A4F0-4CAF-9255-94432B942D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O22:P22</xm:sqref>
        </x14:conditionalFormatting>
        <x14:conditionalFormatting xmlns:xm="http://schemas.microsoft.com/office/excel/2006/main">
          <x14:cfRule type="iconSet" priority="4" id="{BC5C2CCD-8EC7-45A8-A05F-43F87FB74F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O29:P29</xm:sqref>
        </x14:conditionalFormatting>
        <x14:conditionalFormatting xmlns:xm="http://schemas.microsoft.com/office/excel/2006/main">
          <x14:cfRule type="iconSet" priority="3" id="{D2147B0A-5C71-46A1-B9B7-EB425C5E84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O31:P31</xm:sqref>
        </x14:conditionalFormatting>
        <x14:conditionalFormatting xmlns:xm="http://schemas.microsoft.com/office/excel/2006/main">
          <x14:cfRule type="iconSet" priority="2" id="{FD483C00-4026-486D-AC63-46F0C57D7F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O33:P33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 codeName="Folha4">
    <pageSetUpPr fitToPage="1"/>
  </sheetPr>
  <dimension ref="A1:AW68"/>
  <sheetViews>
    <sheetView showGridLines="0" workbookViewId="0">
      <selection activeCell="AM43" sqref="AM43"/>
    </sheetView>
  </sheetViews>
  <sheetFormatPr defaultRowHeight="15" x14ac:dyDescent="0.25"/>
  <cols>
    <col min="1" max="1" width="18.7109375" customWidth="1"/>
    <col min="15" max="15" width="9.85546875" customWidth="1"/>
    <col min="16" max="16" width="1.7109375" customWidth="1"/>
    <col min="17" max="17" width="18.7109375" hidden="1" customWidth="1"/>
    <col min="31" max="31" width="10.140625" customWidth="1"/>
    <col min="32" max="32" width="1.7109375" customWidth="1"/>
    <col min="46" max="46" width="9.85546875" customWidth="1"/>
    <col min="49" max="49" width="9.140625" style="101"/>
  </cols>
  <sheetData>
    <row r="1" spans="1:49" ht="15.75" x14ac:dyDescent="0.25">
      <c r="A1" s="4" t="s">
        <v>99</v>
      </c>
    </row>
    <row r="3" spans="1:49" ht="15.75" thickBot="1" x14ac:dyDescent="0.3">
      <c r="O3" s="107" t="s">
        <v>1</v>
      </c>
      <c r="AE3" s="293">
        <v>1000</v>
      </c>
      <c r="AT3" s="293" t="s">
        <v>47</v>
      </c>
    </row>
    <row r="4" spans="1:49" ht="20.100000000000001" customHeight="1" x14ac:dyDescent="0.25">
      <c r="A4" s="327" t="s">
        <v>3</v>
      </c>
      <c r="B4" s="329" t="s">
        <v>72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  <c r="O4" s="332" t="s">
        <v>130</v>
      </c>
      <c r="Q4" s="330" t="s">
        <v>3</v>
      </c>
      <c r="R4" s="322" t="s">
        <v>72</v>
      </c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4"/>
      <c r="AE4" s="325" t="s">
        <v>130</v>
      </c>
      <c r="AG4" s="322" t="s">
        <v>72</v>
      </c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4"/>
      <c r="AT4" s="325" t="s">
        <v>130</v>
      </c>
    </row>
    <row r="5" spans="1:49" ht="20.100000000000001" customHeight="1" thickBot="1" x14ac:dyDescent="0.3">
      <c r="A5" s="32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3">
        <v>2022</v>
      </c>
      <c r="O5" s="333"/>
      <c r="Q5" s="331"/>
      <c r="R5" s="25">
        <v>2010</v>
      </c>
      <c r="S5" s="135">
        <v>2011</v>
      </c>
      <c r="T5" s="135">
        <v>2012</v>
      </c>
      <c r="U5" s="135">
        <v>2013</v>
      </c>
      <c r="V5" s="135">
        <v>2014</v>
      </c>
      <c r="W5" s="135">
        <v>2015</v>
      </c>
      <c r="X5" s="135">
        <v>2016</v>
      </c>
      <c r="Y5" s="135">
        <v>2017</v>
      </c>
      <c r="Z5" s="135">
        <v>2018</v>
      </c>
      <c r="AA5" s="135">
        <v>2019</v>
      </c>
      <c r="AB5" s="135">
        <v>2020</v>
      </c>
      <c r="AC5" s="135">
        <v>2021</v>
      </c>
      <c r="AD5" s="133">
        <v>2022</v>
      </c>
      <c r="AE5" s="326"/>
      <c r="AG5" s="25">
        <v>2010</v>
      </c>
      <c r="AH5" s="135">
        <v>2011</v>
      </c>
      <c r="AI5" s="135">
        <v>2012</v>
      </c>
      <c r="AJ5" s="135">
        <v>2013</v>
      </c>
      <c r="AK5" s="135">
        <v>2014</v>
      </c>
      <c r="AL5" s="135">
        <v>2015</v>
      </c>
      <c r="AM5" s="135">
        <v>2016</v>
      </c>
      <c r="AN5" s="135">
        <v>2017</v>
      </c>
      <c r="AO5" s="176">
        <v>2018</v>
      </c>
      <c r="AP5" s="135">
        <v>2019</v>
      </c>
      <c r="AQ5" s="176">
        <v>2020</v>
      </c>
      <c r="AR5" s="135">
        <v>2021</v>
      </c>
      <c r="AS5" s="133">
        <v>2022</v>
      </c>
      <c r="AT5" s="326"/>
      <c r="AW5" s="294"/>
    </row>
    <row r="6" spans="1:49" ht="3" customHeight="1" thickBot="1" x14ac:dyDescent="0.3">
      <c r="A6" s="295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6"/>
      <c r="Q6" s="295"/>
      <c r="R6" s="297">
        <v>2010</v>
      </c>
      <c r="S6" s="297">
        <v>2011</v>
      </c>
      <c r="T6" s="297">
        <v>2012</v>
      </c>
      <c r="U6" s="297"/>
      <c r="V6" s="297"/>
      <c r="W6" s="297"/>
      <c r="X6" s="297"/>
      <c r="Y6" s="297"/>
      <c r="Z6" s="294"/>
      <c r="AA6" s="294"/>
      <c r="AB6" s="294"/>
      <c r="AC6" s="294"/>
      <c r="AD6" s="297"/>
      <c r="AE6" s="298"/>
      <c r="AG6" s="297"/>
      <c r="AH6" s="297"/>
      <c r="AI6" s="297"/>
      <c r="AJ6" s="297"/>
      <c r="AK6" s="297"/>
      <c r="AL6" s="297"/>
      <c r="AM6" s="297"/>
      <c r="AN6" s="297"/>
      <c r="AO6" s="294"/>
      <c r="AP6" s="294"/>
      <c r="AQ6" s="294"/>
      <c r="AR6" s="294"/>
      <c r="AS6" s="297"/>
      <c r="AT6" s="296"/>
    </row>
    <row r="7" spans="1:49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12">
        <v>228321.50999999972</v>
      </c>
      <c r="O7" s="61">
        <f>IF(N7="","",(N7-M7)/M7)</f>
        <v>1.508481468860266E-3</v>
      </c>
      <c r="Q7" s="109" t="s">
        <v>73</v>
      </c>
      <c r="R7" s="115">
        <v>37448.925000000003</v>
      </c>
      <c r="S7" s="153">
        <v>38839.965999999986</v>
      </c>
      <c r="T7" s="153">
        <v>43280.928999999975</v>
      </c>
      <c r="U7" s="153">
        <v>45616.113000000012</v>
      </c>
      <c r="V7" s="153">
        <v>47446.346999999972</v>
      </c>
      <c r="W7" s="153">
        <v>44866.651000000042</v>
      </c>
      <c r="X7" s="153">
        <v>44731.008000000016</v>
      </c>
      <c r="Y7" s="153">
        <v>48635.341000000037</v>
      </c>
      <c r="Z7" s="153">
        <v>54050.858</v>
      </c>
      <c r="AA7" s="153">
        <v>57478.924000000043</v>
      </c>
      <c r="AB7" s="153">
        <v>63485.803999999982</v>
      </c>
      <c r="AC7" s="153">
        <v>59844.614000000096</v>
      </c>
      <c r="AD7" s="112">
        <v>63581.404999999999</v>
      </c>
      <c r="AE7" s="61">
        <f>IF(AD7="","",(AD7-AC7)/AC7)</f>
        <v>6.2441559068288029E-2</v>
      </c>
      <c r="AG7" s="124">
        <f t="shared" ref="AG7:AS22" si="0">(R7/B7)*10</f>
        <v>2.3028706152346192</v>
      </c>
      <c r="AH7" s="156">
        <f t="shared" si="0"/>
        <v>2.4812467982209876</v>
      </c>
      <c r="AI7" s="156">
        <f t="shared" si="0"/>
        <v>1.8094775204000828</v>
      </c>
      <c r="AJ7" s="156">
        <f t="shared" si="0"/>
        <v>2.1338999736865198</v>
      </c>
      <c r="AK7" s="156">
        <f t="shared" si="0"/>
        <v>2.4164760330275441</v>
      </c>
      <c r="AL7" s="156">
        <f t="shared" si="0"/>
        <v>2.4488229571883595</v>
      </c>
      <c r="AM7" s="156">
        <f t="shared" si="0"/>
        <v>2.7216164857245251</v>
      </c>
      <c r="AN7" s="156">
        <f t="shared" si="0"/>
        <v>2.5208020297717444</v>
      </c>
      <c r="AO7" s="156">
        <f t="shared" si="0"/>
        <v>2.5562518045408811</v>
      </c>
      <c r="AP7" s="156">
        <f t="shared" si="0"/>
        <v>2.6212769861937577</v>
      </c>
      <c r="AQ7" s="156">
        <f t="shared" si="0"/>
        <v>2.6565484355435616</v>
      </c>
      <c r="AR7" s="156">
        <f t="shared" si="0"/>
        <v>2.6250215536517025</v>
      </c>
      <c r="AS7" s="156">
        <f t="shared" si="0"/>
        <v>2.7847312765231838</v>
      </c>
      <c r="AT7" s="61">
        <f t="shared" ref="AT7:AT12" si="1">IF(AS7="","",(AS7-AR7)/AR7)</f>
        <v>6.0841299626399975E-2</v>
      </c>
      <c r="AW7"/>
    </row>
    <row r="8" spans="1:49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19">
        <v>247177.45999999996</v>
      </c>
      <c r="O8" s="52">
        <f t="shared" ref="O8:O23" si="2">IF(N8="","",(N8-M8)/M8)</f>
        <v>5.1075979822264805E-2</v>
      </c>
      <c r="Q8" s="109" t="s">
        <v>74</v>
      </c>
      <c r="R8" s="117">
        <v>39208.55799999999</v>
      </c>
      <c r="S8" s="154">
        <v>43534.874999999993</v>
      </c>
      <c r="T8" s="154">
        <v>46936.957999999977</v>
      </c>
      <c r="U8" s="154">
        <v>51921.968000000052</v>
      </c>
      <c r="V8" s="154">
        <v>51933.389000000017</v>
      </c>
      <c r="W8" s="154">
        <v>46937.144999999968</v>
      </c>
      <c r="X8" s="154">
        <v>48461.340000000011</v>
      </c>
      <c r="Y8" s="154">
        <v>48751.319999999949</v>
      </c>
      <c r="Z8" s="154">
        <v>57358.343000000001</v>
      </c>
      <c r="AA8" s="154">
        <v>60378.147999999928</v>
      </c>
      <c r="AB8" s="154">
        <v>54982.760999999962</v>
      </c>
      <c r="AC8" s="154">
        <v>61551.606000000007</v>
      </c>
      <c r="AD8" s="119">
        <v>68554.909999999974</v>
      </c>
      <c r="AE8" s="52">
        <f t="shared" ref="AE8:AE23" si="3">IF(AD8="","",(AD8-AC8)/AC8)</f>
        <v>0.11377938700738315</v>
      </c>
      <c r="AG8" s="125">
        <f t="shared" si="0"/>
        <v>2.425310433832923</v>
      </c>
      <c r="AH8" s="157">
        <f t="shared" si="0"/>
        <v>2.0249048429202356</v>
      </c>
      <c r="AI8" s="157">
        <f t="shared" si="0"/>
        <v>2.0389975961379729</v>
      </c>
      <c r="AJ8" s="157">
        <f t="shared" si="0"/>
        <v>1.9956838438488873</v>
      </c>
      <c r="AK8" s="157">
        <f t="shared" si="0"/>
        <v>2.3630989749879605</v>
      </c>
      <c r="AL8" s="157">
        <f t="shared" si="0"/>
        <v>2.4494538492006965</v>
      </c>
      <c r="AM8" s="157">
        <f t="shared" si="0"/>
        <v>2.5901294424956642</v>
      </c>
      <c r="AN8" s="157">
        <f t="shared" si="0"/>
        <v>2.5992361491655602</v>
      </c>
      <c r="AO8" s="157">
        <f t="shared" si="0"/>
        <v>2.332460682100173</v>
      </c>
      <c r="AP8" s="157">
        <f t="shared" si="0"/>
        <v>2.6676951908790461</v>
      </c>
      <c r="AQ8" s="157">
        <f t="shared" si="0"/>
        <v>2.5328122058281508</v>
      </c>
      <c r="AR8" s="157">
        <f t="shared" si="0"/>
        <v>2.6173670765159578</v>
      </c>
      <c r="AS8" s="157">
        <f t="shared" ref="AS8" si="4">(AD8/N8)*10</f>
        <v>2.7735097690541846</v>
      </c>
      <c r="AT8" s="52">
        <f t="shared" si="1"/>
        <v>5.9656398194659108E-2</v>
      </c>
      <c r="AW8"/>
    </row>
    <row r="9" spans="1:49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19">
        <v>285773.7800000002</v>
      </c>
      <c r="O9" s="52">
        <f t="shared" si="2"/>
        <v>-9.2173637689978993E-2</v>
      </c>
      <c r="Q9" s="109" t="s">
        <v>75</v>
      </c>
      <c r="R9" s="117">
        <v>51168.47700000005</v>
      </c>
      <c r="S9" s="154">
        <v>49454.935999999994</v>
      </c>
      <c r="T9" s="154">
        <v>57419.120999999985</v>
      </c>
      <c r="U9" s="154">
        <v>50259.945</v>
      </c>
      <c r="V9" s="154">
        <v>50881.621999999916</v>
      </c>
      <c r="W9" s="154">
        <v>62257.105999999985</v>
      </c>
      <c r="X9" s="154">
        <v>56423.886000000035</v>
      </c>
      <c r="Y9" s="154">
        <v>66075.244999999908</v>
      </c>
      <c r="Z9" s="154">
        <v>64577.565999999999</v>
      </c>
      <c r="AA9" s="154">
        <v>61804.521999999954</v>
      </c>
      <c r="AB9" s="154">
        <v>66953.59299999995</v>
      </c>
      <c r="AC9" s="154">
        <v>87119.218000000081</v>
      </c>
      <c r="AD9" s="119">
        <v>80017.363999999914</v>
      </c>
      <c r="AE9" s="52">
        <f t="shared" si="3"/>
        <v>-8.1518798756896091E-2</v>
      </c>
      <c r="AG9" s="125">
        <f t="shared" si="0"/>
        <v>2.0661463096406028</v>
      </c>
      <c r="AH9" s="157">
        <f t="shared" si="0"/>
        <v>2.1559066709824086</v>
      </c>
      <c r="AI9" s="157">
        <f t="shared" si="0"/>
        <v>1.8729560222737081</v>
      </c>
      <c r="AJ9" s="157">
        <f t="shared" si="0"/>
        <v>2.1697574591861963</v>
      </c>
      <c r="AK9" s="157">
        <f t="shared" si="0"/>
        <v>2.3469003959806871</v>
      </c>
      <c r="AL9" s="157">
        <f t="shared" si="0"/>
        <v>2.4085315499415931</v>
      </c>
      <c r="AM9" s="157">
        <f t="shared" si="0"/>
        <v>2.2613053774763308</v>
      </c>
      <c r="AN9" s="157">
        <f t="shared" si="0"/>
        <v>2.7452023741560456</v>
      </c>
      <c r="AO9" s="157">
        <f t="shared" si="0"/>
        <v>2.6591216085450871</v>
      </c>
      <c r="AP9" s="157">
        <f t="shared" si="0"/>
        <v>2.6691081028883996</v>
      </c>
      <c r="AQ9" s="157">
        <f t="shared" si="0"/>
        <v>2.6201465661466194</v>
      </c>
      <c r="AR9" s="157">
        <f t="shared" si="0"/>
        <v>2.7675430112669441</v>
      </c>
      <c r="AS9" s="157">
        <f t="shared" ref="AS9:AS14" si="5">(AD9/N9)*10</f>
        <v>2.8000246908586175</v>
      </c>
      <c r="AT9" s="52">
        <f t="shared" si="1"/>
        <v>1.1736648521608228E-2</v>
      </c>
      <c r="AW9"/>
    </row>
    <row r="10" spans="1:49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19">
        <v>263407.21000000031</v>
      </c>
      <c r="O10" s="52">
        <f t="shared" si="2"/>
        <v>-9.0051956127471064E-2</v>
      </c>
      <c r="Q10" s="109" t="s">
        <v>76</v>
      </c>
      <c r="R10" s="117">
        <v>46025.074999999961</v>
      </c>
      <c r="S10" s="154">
        <v>44904.889000000003</v>
      </c>
      <c r="T10" s="154">
        <v>48943.746000000036</v>
      </c>
      <c r="U10" s="154">
        <v>56740.441000000035</v>
      </c>
      <c r="V10" s="154">
        <v>53780.95900000001</v>
      </c>
      <c r="W10" s="154">
        <v>62171.204999999944</v>
      </c>
      <c r="X10" s="154">
        <v>54315.156000000032</v>
      </c>
      <c r="Y10" s="154">
        <v>53392.404000000024</v>
      </c>
      <c r="Z10" s="154">
        <v>64781.760000000002</v>
      </c>
      <c r="AA10" s="154">
        <v>61456.496999999916</v>
      </c>
      <c r="AB10" s="154">
        <v>59545.284999999967</v>
      </c>
      <c r="AC10" s="154">
        <v>77717.85199999997</v>
      </c>
      <c r="AD10" s="119">
        <v>72407.933000000019</v>
      </c>
      <c r="AE10" s="52">
        <f t="shared" si="3"/>
        <v>-6.8323028279267839E-2</v>
      </c>
      <c r="AG10" s="125">
        <f t="shared" si="0"/>
        <v>2.1373623046342565</v>
      </c>
      <c r="AH10" s="157">
        <f t="shared" si="0"/>
        <v>1.914916393362369</v>
      </c>
      <c r="AI10" s="157">
        <f t="shared" si="0"/>
        <v>1.9973139122548518</v>
      </c>
      <c r="AJ10" s="157">
        <f t="shared" si="0"/>
        <v>1.9220924791653282</v>
      </c>
      <c r="AK10" s="157">
        <f t="shared" si="0"/>
        <v>2.4713295046942929</v>
      </c>
      <c r="AL10" s="157">
        <f t="shared" si="0"/>
        <v>2.3496420729631899</v>
      </c>
      <c r="AM10" s="157">
        <f t="shared" si="0"/>
        <v>2.160770919794754</v>
      </c>
      <c r="AN10" s="157">
        <f t="shared" si="0"/>
        <v>2.3701981621070618</v>
      </c>
      <c r="AO10" s="157">
        <f t="shared" si="0"/>
        <v>2.3113364870552262</v>
      </c>
      <c r="AP10" s="157">
        <f t="shared" si="0"/>
        <v>2.5331995214428424</v>
      </c>
      <c r="AQ10" s="157">
        <f t="shared" si="0"/>
        <v>2.6830646061021386</v>
      </c>
      <c r="AR10" s="157">
        <f t="shared" si="0"/>
        <v>2.6847863200621807</v>
      </c>
      <c r="AS10" s="157">
        <f t="shared" si="5"/>
        <v>2.7488971543337759</v>
      </c>
      <c r="AT10" s="52">
        <f t="shared" si="1"/>
        <v>2.3879306070849773E-2</v>
      </c>
      <c r="AW10"/>
    </row>
    <row r="11" spans="1:49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19">
        <v>278365.15000000031</v>
      </c>
      <c r="O11" s="52">
        <f t="shared" si="2"/>
        <v>-3.3967913794162363E-2</v>
      </c>
      <c r="Q11" s="109" t="s">
        <v>77</v>
      </c>
      <c r="R11" s="117">
        <v>47205.19600000004</v>
      </c>
      <c r="S11" s="154">
        <v>52842.769000000008</v>
      </c>
      <c r="T11" s="154">
        <v>54431.923000000046</v>
      </c>
      <c r="U11" s="154">
        <v>55981.48</v>
      </c>
      <c r="V11" s="154">
        <v>55053.410000000054</v>
      </c>
      <c r="W11" s="154">
        <v>55267.650999999962</v>
      </c>
      <c r="X11" s="154">
        <v>56035.015999999938</v>
      </c>
      <c r="Y11" s="154">
        <v>66317.002000000022</v>
      </c>
      <c r="Z11" s="154">
        <v>64324.446000000004</v>
      </c>
      <c r="AA11" s="154">
        <v>68453.83000000006</v>
      </c>
      <c r="AB11" s="154">
        <v>58256.008000000045</v>
      </c>
      <c r="AC11" s="154">
        <v>77143.060999999987</v>
      </c>
      <c r="AD11" s="119">
        <v>76989.338999999964</v>
      </c>
      <c r="AE11" s="52">
        <f t="shared" si="3"/>
        <v>-1.9926873267321274E-3</v>
      </c>
      <c r="AG11" s="125">
        <f t="shared" si="0"/>
        <v>2.1262291584914967</v>
      </c>
      <c r="AH11" s="157">
        <f t="shared" si="0"/>
        <v>2.002429656596763</v>
      </c>
      <c r="AI11" s="157">
        <f t="shared" si="0"/>
        <v>1.8193057382846511</v>
      </c>
      <c r="AJ11" s="157">
        <f t="shared" si="0"/>
        <v>2.185868487837185</v>
      </c>
      <c r="AK11" s="157">
        <f t="shared" si="0"/>
        <v>2.3852155258597914</v>
      </c>
      <c r="AL11" s="157">
        <f t="shared" si="0"/>
        <v>2.5507512851796084</v>
      </c>
      <c r="AM11" s="157">
        <f t="shared" si="0"/>
        <v>2.366321896458973</v>
      </c>
      <c r="AN11" s="157">
        <f t="shared" si="0"/>
        <v>2.5482684497769559</v>
      </c>
      <c r="AO11" s="157">
        <f t="shared" si="0"/>
        <v>2.4539413651554569</v>
      </c>
      <c r="AP11" s="157">
        <f t="shared" si="0"/>
        <v>2.4313423085868151</v>
      </c>
      <c r="AQ11" s="157">
        <f t="shared" si="0"/>
        <v>2.5396170129380713</v>
      </c>
      <c r="AR11" s="157">
        <f t="shared" si="0"/>
        <v>2.6771552456955945</v>
      </c>
      <c r="AS11" s="157">
        <f t="shared" si="5"/>
        <v>2.7657678771929559</v>
      </c>
      <c r="AT11" s="52">
        <f t="shared" si="1"/>
        <v>3.3099549097810189E-2</v>
      </c>
      <c r="AW11"/>
    </row>
    <row r="12" spans="1:49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19">
        <v>255691.05999999982</v>
      </c>
      <c r="O12" s="52">
        <f t="shared" si="2"/>
        <v>-8.7468180273343479E-2</v>
      </c>
      <c r="Q12" s="109" t="s">
        <v>78</v>
      </c>
      <c r="R12" s="117">
        <v>45837.497000000039</v>
      </c>
      <c r="S12" s="154">
        <v>51105.701000000001</v>
      </c>
      <c r="T12" s="154">
        <v>50899.00499999999</v>
      </c>
      <c r="U12" s="154">
        <v>50438.382000000049</v>
      </c>
      <c r="V12" s="154">
        <v>52151.921999999926</v>
      </c>
      <c r="W12" s="154">
        <v>56091.163000000008</v>
      </c>
      <c r="X12" s="154">
        <v>52714.073000000055</v>
      </c>
      <c r="Y12" s="154">
        <v>64528.730000000025</v>
      </c>
      <c r="Z12" s="154">
        <v>62742.375</v>
      </c>
      <c r="AA12" s="154">
        <v>55571.388000000043</v>
      </c>
      <c r="AB12" s="154">
        <v>66351.210999999865</v>
      </c>
      <c r="AC12" s="154">
        <v>74866.905999999974</v>
      </c>
      <c r="AD12" s="119">
        <v>70372.333999999944</v>
      </c>
      <c r="AE12" s="52">
        <f t="shared" si="3"/>
        <v>-6.0034162490968046E-2</v>
      </c>
      <c r="AG12" s="125">
        <f t="shared" si="0"/>
        <v>2.1252476751168277</v>
      </c>
      <c r="AH12" s="157">
        <f t="shared" si="0"/>
        <v>1.7129022487361378</v>
      </c>
      <c r="AI12" s="157">
        <f t="shared" si="0"/>
        <v>2.0922422702776888</v>
      </c>
      <c r="AJ12" s="157">
        <f t="shared" si="0"/>
        <v>2.0813550369561726</v>
      </c>
      <c r="AK12" s="157">
        <f t="shared" si="0"/>
        <v>2.2743829617096525</v>
      </c>
      <c r="AL12" s="157">
        <f t="shared" si="0"/>
        <v>2.4641236916121563</v>
      </c>
      <c r="AM12" s="157">
        <f t="shared" si="0"/>
        <v>2.5007264402426213</v>
      </c>
      <c r="AN12" s="157">
        <f t="shared" si="0"/>
        <v>2.3116884391665402</v>
      </c>
      <c r="AO12" s="157">
        <f t="shared" si="0"/>
        <v>2.469446771188716</v>
      </c>
      <c r="AP12" s="157">
        <f t="shared" si="0"/>
        <v>2.5871582389737058</v>
      </c>
      <c r="AQ12" s="157">
        <f t="shared" si="0"/>
        <v>2.4550371392053902</v>
      </c>
      <c r="AR12" s="157">
        <f t="shared" si="0"/>
        <v>2.6719132835338306</v>
      </c>
      <c r="AS12" s="157">
        <f t="shared" si="5"/>
        <v>2.7522406923417657</v>
      </c>
      <c r="AT12" s="52">
        <f t="shared" si="1"/>
        <v>3.0063628674990277E-2</v>
      </c>
      <c r="AW12"/>
    </row>
    <row r="13" spans="1:49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19">
        <v>297240.11</v>
      </c>
      <c r="O13" s="52">
        <f t="shared" si="2"/>
        <v>3.9534433953355957E-2</v>
      </c>
      <c r="Q13" s="109" t="s">
        <v>79</v>
      </c>
      <c r="R13" s="117">
        <v>54364.509000000027</v>
      </c>
      <c r="S13" s="154">
        <v>59788.318999999996</v>
      </c>
      <c r="T13" s="154">
        <v>62714.63899999993</v>
      </c>
      <c r="U13" s="154">
        <v>65018.055000000037</v>
      </c>
      <c r="V13" s="154">
        <v>69122.01800000004</v>
      </c>
      <c r="W13" s="154">
        <v>69013.110000000117</v>
      </c>
      <c r="X13" s="154">
        <v>62444.103999999985</v>
      </c>
      <c r="Y13" s="154">
        <v>64721.649999999972</v>
      </c>
      <c r="Z13" s="154">
        <v>68976.123999999996</v>
      </c>
      <c r="AA13" s="154">
        <v>78608.732000000018</v>
      </c>
      <c r="AB13" s="154">
        <v>87158.587</v>
      </c>
      <c r="AC13" s="154">
        <v>82708.234000000084</v>
      </c>
      <c r="AD13" s="119">
        <v>82208.223000000042</v>
      </c>
      <c r="AE13" s="52">
        <f t="shared" si="3"/>
        <v>-6.0454803085269815E-3</v>
      </c>
      <c r="AG13" s="125">
        <f t="shared" si="0"/>
        <v>2.1864809384518056</v>
      </c>
      <c r="AH13" s="157">
        <f t="shared" si="0"/>
        <v>1.9843699011975713</v>
      </c>
      <c r="AI13" s="157">
        <f t="shared" si="0"/>
        <v>2.0751386502696381</v>
      </c>
      <c r="AJ13" s="157">
        <f t="shared" si="0"/>
        <v>2.3959707793373171</v>
      </c>
      <c r="AK13" s="157">
        <f t="shared" si="0"/>
        <v>2.4667140890976693</v>
      </c>
      <c r="AL13" s="157">
        <f t="shared" si="0"/>
        <v>2.5672378814237335</v>
      </c>
      <c r="AM13" s="157">
        <f t="shared" si="0"/>
        <v>2.490392697231901</v>
      </c>
      <c r="AN13" s="157">
        <f t="shared" si="0"/>
        <v>2.5511980707253517</v>
      </c>
      <c r="AO13" s="157">
        <f t="shared" si="0"/>
        <v>2.6795199171034727</v>
      </c>
      <c r="AP13" s="157">
        <f t="shared" si="0"/>
        <v>2.8518461439559442</v>
      </c>
      <c r="AQ13" s="157">
        <f t="shared" si="0"/>
        <v>2.6132072725214295</v>
      </c>
      <c r="AR13" s="157">
        <f t="shared" si="0"/>
        <v>2.892545599396791</v>
      </c>
      <c r="AS13" s="157">
        <f t="shared" si="5"/>
        <v>2.7657176886389943</v>
      </c>
      <c r="AT13" s="52">
        <f t="shared" ref="AT13" si="6">IF(AS13="","",(AS13-AR13)/AR13)</f>
        <v>-4.3846468931810566E-2</v>
      </c>
      <c r="AW13"/>
    </row>
    <row r="14" spans="1:49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19">
        <v>252353.11999999968</v>
      </c>
      <c r="O14" s="52">
        <f t="shared" si="2"/>
        <v>8.1029518059565583E-2</v>
      </c>
      <c r="Q14" s="109" t="s">
        <v>80</v>
      </c>
      <c r="R14" s="117">
        <v>39184.329000000012</v>
      </c>
      <c r="S14" s="154">
        <v>43186.20999999997</v>
      </c>
      <c r="T14" s="154">
        <v>48896.256000000016</v>
      </c>
      <c r="U14" s="154">
        <v>49231.409</v>
      </c>
      <c r="V14" s="154">
        <v>41790.908999999992</v>
      </c>
      <c r="W14" s="154">
        <v>45062.92500000001</v>
      </c>
      <c r="X14" s="154">
        <v>49976.91399999999</v>
      </c>
      <c r="Y14" s="154">
        <v>51045.44799999996</v>
      </c>
      <c r="Z14" s="154">
        <v>55934.430999999997</v>
      </c>
      <c r="AA14" s="154">
        <v>52837.047999999988</v>
      </c>
      <c r="AB14" s="154">
        <v>57801.853999999985</v>
      </c>
      <c r="AC14" s="154">
        <v>60956.922999999952</v>
      </c>
      <c r="AD14" s="119">
        <v>70449.525000000081</v>
      </c>
      <c r="AE14" s="52">
        <f t="shared" si="3"/>
        <v>0.15572639714770606</v>
      </c>
      <c r="AG14" s="125">
        <f t="shared" si="0"/>
        <v>2.0832788291969222</v>
      </c>
      <c r="AH14" s="157">
        <f t="shared" si="0"/>
        <v>1.9606577364996127</v>
      </c>
      <c r="AI14" s="157">
        <f t="shared" si="0"/>
        <v>2.0506870516373601</v>
      </c>
      <c r="AJ14" s="157">
        <f t="shared" si="0"/>
        <v>2.5521229628765663</v>
      </c>
      <c r="AK14" s="157">
        <f t="shared" si="0"/>
        <v>2.4829514836248197</v>
      </c>
      <c r="AL14" s="157">
        <f t="shared" si="0"/>
        <v>2.412171166961671</v>
      </c>
      <c r="AM14" s="157">
        <f t="shared" si="0"/>
        <v>2.3779229668109867</v>
      </c>
      <c r="AN14" s="157">
        <f t="shared" si="0"/>
        <v>2.3666568081945454</v>
      </c>
      <c r="AO14" s="157">
        <f t="shared" si="0"/>
        <v>2.5883883813196928</v>
      </c>
      <c r="AP14" s="157">
        <f t="shared" si="0"/>
        <v>2.692927129163496</v>
      </c>
      <c r="AQ14" s="157">
        <f t="shared" si="0"/>
        <v>2.6924100321383304</v>
      </c>
      <c r="AR14" s="157">
        <f t="shared" si="0"/>
        <v>2.6112707896412806</v>
      </c>
      <c r="AS14" s="157">
        <f t="shared" si="5"/>
        <v>2.7917041406105927</v>
      </c>
      <c r="AT14" s="52">
        <f t="shared" ref="AT14" si="7">IF(AS14="","",(AS14-AR14)/AR14)</f>
        <v>6.9097908836217969E-2</v>
      </c>
      <c r="AW14"/>
    </row>
    <row r="15" spans="1:49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19">
        <v>304726.79000000056</v>
      </c>
      <c r="O15" s="52">
        <f t="shared" si="2"/>
        <v>8.6935456762393726E-2</v>
      </c>
      <c r="Q15" s="109" t="s">
        <v>81</v>
      </c>
      <c r="R15" s="117">
        <v>64657.764999999978</v>
      </c>
      <c r="S15" s="154">
        <v>67014.460999999996</v>
      </c>
      <c r="T15" s="154">
        <v>62417.526999999995</v>
      </c>
      <c r="U15" s="154">
        <v>71596.117000000057</v>
      </c>
      <c r="V15" s="154">
        <v>76295.819000000003</v>
      </c>
      <c r="W15" s="154">
        <v>70793.574000000022</v>
      </c>
      <c r="X15" s="154">
        <v>69809.002000000037</v>
      </c>
      <c r="Y15" s="154">
        <v>71866.597999999954</v>
      </c>
      <c r="Z15" s="154">
        <v>67502.441000000006</v>
      </c>
      <c r="AA15" s="154">
        <v>79059.753999999943</v>
      </c>
      <c r="AB15" s="154">
        <v>84581.715000000026</v>
      </c>
      <c r="AC15" s="154">
        <v>88913.320999999953</v>
      </c>
      <c r="AD15" s="119">
        <v>91469.883999999904</v>
      </c>
      <c r="AE15" s="52">
        <f t="shared" si="3"/>
        <v>2.8753430546137763E-2</v>
      </c>
      <c r="AG15" s="125">
        <f t="shared" si="0"/>
        <v>2.3402438787802988</v>
      </c>
      <c r="AH15" s="157">
        <f t="shared" si="0"/>
        <v>2.3010716250400503</v>
      </c>
      <c r="AI15" s="157">
        <f t="shared" si="0"/>
        <v>2.1104096683178226</v>
      </c>
      <c r="AJ15" s="157">
        <f t="shared" si="0"/>
        <v>2.4637385633402213</v>
      </c>
      <c r="AK15" s="157">
        <f t="shared" si="0"/>
        <v>2.6288264096656837</v>
      </c>
      <c r="AL15" s="157">
        <f t="shared" si="0"/>
        <v>2.843968041021137</v>
      </c>
      <c r="AM15" s="157">
        <f t="shared" si="0"/>
        <v>2.6652096442033595</v>
      </c>
      <c r="AN15" s="157">
        <f t="shared" si="0"/>
        <v>2.6833525804324183</v>
      </c>
      <c r="AO15" s="157">
        <f t="shared" si="0"/>
        <v>3.0726538461976149</v>
      </c>
      <c r="AP15" s="157">
        <f t="shared" si="0"/>
        <v>2.9712234274142202</v>
      </c>
      <c r="AQ15" s="157">
        <f t="shared" si="0"/>
        <v>2.8075519891125729</v>
      </c>
      <c r="AR15" s="157">
        <f t="shared" si="0"/>
        <v>3.1714652057141453</v>
      </c>
      <c r="AS15" s="157">
        <f t="shared" ref="AS15" si="8">(AD15/N15)*10</f>
        <v>3.0017014257262953</v>
      </c>
      <c r="AT15" s="52">
        <f t="shared" ref="AT15" si="9">IF(AS15="","",(AS15-AR15)/AR15)</f>
        <v>-5.3528501489463087E-2</v>
      </c>
      <c r="AW15"/>
    </row>
    <row r="16" spans="1:49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294277.0100000003</v>
      </c>
      <c r="N16" s="119">
        <v>302126.34999999998</v>
      </c>
      <c r="O16" s="52">
        <f t="shared" si="2"/>
        <v>2.6673303497271733E-2</v>
      </c>
      <c r="Q16" s="109" t="s">
        <v>82</v>
      </c>
      <c r="R16" s="117">
        <v>62505.198999999993</v>
      </c>
      <c r="S16" s="154">
        <v>72259.178000000014</v>
      </c>
      <c r="T16" s="154">
        <v>85069.483999999968</v>
      </c>
      <c r="U16" s="154">
        <v>87588.735000000001</v>
      </c>
      <c r="V16" s="154">
        <v>89099.010000000038</v>
      </c>
      <c r="W16" s="154">
        <v>82030.592000000048</v>
      </c>
      <c r="X16" s="154">
        <v>76031.939000000013</v>
      </c>
      <c r="Y16" s="154">
        <v>87843.296000000017</v>
      </c>
      <c r="Z16" s="154">
        <v>92024.978000000003</v>
      </c>
      <c r="AA16" s="154">
        <v>97269.096999999994</v>
      </c>
      <c r="AB16" s="154">
        <v>96078.873000000051</v>
      </c>
      <c r="AC16" s="154">
        <v>90636.668999999893</v>
      </c>
      <c r="AD16" s="119">
        <v>95298.30099999989</v>
      </c>
      <c r="AE16" s="52">
        <f t="shared" si="3"/>
        <v>5.1432075466056715E-2</v>
      </c>
      <c r="AG16" s="125">
        <f t="shared" si="0"/>
        <v>2.8617823721817981</v>
      </c>
      <c r="AH16" s="157">
        <f t="shared" si="0"/>
        <v>2.6823720233953323</v>
      </c>
      <c r="AI16" s="157">
        <f t="shared" si="0"/>
        <v>2.3776029173339523</v>
      </c>
      <c r="AJ16" s="157">
        <f t="shared" si="0"/>
        <v>2.8384834236201706</v>
      </c>
      <c r="AK16" s="157">
        <f t="shared" si="0"/>
        <v>2.9174959328967214</v>
      </c>
      <c r="AL16" s="157">
        <f t="shared" si="0"/>
        <v>2.9448790330469983</v>
      </c>
      <c r="AM16" s="157">
        <f t="shared" si="0"/>
        <v>3.0471368384839841</v>
      </c>
      <c r="AN16" s="157">
        <f t="shared" si="0"/>
        <v>2.81755682597454</v>
      </c>
      <c r="AO16" s="157">
        <f t="shared" si="0"/>
        <v>3.1437436429064385</v>
      </c>
      <c r="AP16" s="157">
        <f t="shared" si="0"/>
        <v>3.0244562846496557</v>
      </c>
      <c r="AQ16" s="157">
        <f t="shared" si="0"/>
        <v>2.9794887332109155</v>
      </c>
      <c r="AR16" s="157">
        <f t="shared" si="0"/>
        <v>3.0799779092495125</v>
      </c>
      <c r="AS16" s="157">
        <f t="shared" ref="AS16" si="10">(AD16/N16)*10</f>
        <v>3.1542532122736033</v>
      </c>
      <c r="AT16" s="52">
        <f t="shared" ref="AT16" si="11">IF(AS16="","",(AS16-AR16)/AR16)</f>
        <v>2.4115531089049014E-2</v>
      </c>
      <c r="AW16"/>
    </row>
    <row r="17" spans="1:49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19">
        <v>342460.60000000091</v>
      </c>
      <c r="O17" s="52">
        <f t="shared" si="2"/>
        <v>7.5792370614253993E-2</v>
      </c>
      <c r="Q17" s="109" t="s">
        <v>83</v>
      </c>
      <c r="R17" s="117">
        <v>75798.92399999997</v>
      </c>
      <c r="S17" s="154">
        <v>78510.058999999979</v>
      </c>
      <c r="T17" s="154">
        <v>82860.765000000043</v>
      </c>
      <c r="U17" s="154">
        <v>82287.181999999913</v>
      </c>
      <c r="V17" s="154">
        <v>81224.970999999918</v>
      </c>
      <c r="W17" s="154">
        <v>82936.982000000047</v>
      </c>
      <c r="X17" s="154">
        <v>94068.771999999837</v>
      </c>
      <c r="Y17" s="154">
        <v>90812.540999999997</v>
      </c>
      <c r="Z17" s="154">
        <v>85853.54</v>
      </c>
      <c r="AA17" s="154">
        <v>81718.175000000017</v>
      </c>
      <c r="AB17" s="154">
        <v>93299.05299999984</v>
      </c>
      <c r="AC17" s="154">
        <v>97861.879000000015</v>
      </c>
      <c r="AD17" s="119">
        <v>104404.32399999998</v>
      </c>
      <c r="AE17" s="52">
        <f t="shared" si="3"/>
        <v>6.6853866560236008E-2</v>
      </c>
      <c r="AG17" s="125">
        <f t="shared" si="0"/>
        <v>2.669050065963094</v>
      </c>
      <c r="AH17" s="157">
        <f t="shared" si="0"/>
        <v>2.3028660849619373</v>
      </c>
      <c r="AI17" s="157">
        <f t="shared" si="0"/>
        <v>2.6914981115024137</v>
      </c>
      <c r="AJ17" s="157">
        <f t="shared" si="0"/>
        <v>2.8730237814491453</v>
      </c>
      <c r="AK17" s="157">
        <f t="shared" si="0"/>
        <v>2.9620463358662326</v>
      </c>
      <c r="AL17" s="157">
        <f t="shared" si="0"/>
        <v>3.0321397672069845</v>
      </c>
      <c r="AM17" s="157">
        <f t="shared" si="0"/>
        <v>2.9828765998250821</v>
      </c>
      <c r="AN17" s="157">
        <f t="shared" si="0"/>
        <v>2.9654866008232301</v>
      </c>
      <c r="AO17" s="157">
        <f t="shared" si="0"/>
        <v>3.1309372530978496</v>
      </c>
      <c r="AP17" s="157">
        <f t="shared" si="0"/>
        <v>2.9865809904698848</v>
      </c>
      <c r="AQ17" s="157">
        <f t="shared" si="0"/>
        <v>2.92428611041833</v>
      </c>
      <c r="AR17" s="157">
        <f t="shared" si="0"/>
        <v>3.0741948943082802</v>
      </c>
      <c r="AS17" s="157">
        <f t="shared" ref="AS17:AS18" si="12">(AD17/N17)*10</f>
        <v>3.0486521369173474</v>
      </c>
      <c r="AT17" s="52">
        <f t="shared" ref="AT17:AT18" si="13">IF(AS17="","",(AS17-AR17)/AR17)</f>
        <v>-8.3087631946250264E-3</v>
      </c>
      <c r="AW17"/>
    </row>
    <row r="18" spans="1:49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19">
        <v>217968.97999999981</v>
      </c>
      <c r="O18" s="52">
        <f t="shared" si="2"/>
        <v>-9.1520420234103797E-2</v>
      </c>
      <c r="Q18" s="109" t="s">
        <v>84</v>
      </c>
      <c r="R18" s="117">
        <v>50975.751000000069</v>
      </c>
      <c r="S18" s="154">
        <v>55476.897000000012</v>
      </c>
      <c r="T18" s="154">
        <v>59634.482000000025</v>
      </c>
      <c r="U18" s="154">
        <v>54113.734999999979</v>
      </c>
      <c r="V18" s="154">
        <v>57504.426999999996</v>
      </c>
      <c r="W18" s="154">
        <v>58105.801000000007</v>
      </c>
      <c r="X18" s="154">
        <v>58962.415000000001</v>
      </c>
      <c r="Y18" s="154">
        <v>64051.424999999981</v>
      </c>
      <c r="Z18" s="154">
        <v>62214.675000000003</v>
      </c>
      <c r="AA18" s="154">
        <v>64766.222999999991</v>
      </c>
      <c r="AB18" s="154">
        <v>67694.932000000001</v>
      </c>
      <c r="AC18" s="154">
        <v>68116.868000000133</v>
      </c>
      <c r="AD18" s="119">
        <v>65759.515999999974</v>
      </c>
      <c r="AE18" s="52">
        <f t="shared" si="3"/>
        <v>-3.4607463161696668E-2</v>
      </c>
      <c r="AG18" s="125">
        <f t="shared" si="0"/>
        <v>2.2548834482403852</v>
      </c>
      <c r="AH18" s="157">
        <f t="shared" si="0"/>
        <v>2.1516429593261281</v>
      </c>
      <c r="AI18" s="157">
        <f t="shared" si="0"/>
        <v>2.0069789019200899</v>
      </c>
      <c r="AJ18" s="157">
        <f t="shared" si="0"/>
        <v>2.825221445579241</v>
      </c>
      <c r="AK18" s="157">
        <f t="shared" si="0"/>
        <v>2.7760233480831014</v>
      </c>
      <c r="AL18" s="157">
        <f t="shared" si="0"/>
        <v>2.9152211882609924</v>
      </c>
      <c r="AM18" s="157">
        <f t="shared" si="0"/>
        <v>3.0734340293504063</v>
      </c>
      <c r="AN18" s="157">
        <f t="shared" si="0"/>
        <v>2.6629725829269866</v>
      </c>
      <c r="AO18" s="157">
        <f t="shared" si="0"/>
        <v>3.1881825143199927</v>
      </c>
      <c r="AP18" s="157">
        <f t="shared" si="0"/>
        <v>3.0273435971735125</v>
      </c>
      <c r="AQ18" s="157">
        <f t="shared" si="0"/>
        <v>2.9794259417924462</v>
      </c>
      <c r="AR18" s="157">
        <f t="shared" si="0"/>
        <v>2.8390637794244484</v>
      </c>
      <c r="AS18" s="157">
        <f t="shared" si="12"/>
        <v>3.0169208480949914</v>
      </c>
      <c r="AT18" s="52">
        <f t="shared" si="13"/>
        <v>6.2646380105838687E-2</v>
      </c>
      <c r="AW18" s="105"/>
    </row>
    <row r="19" spans="1:49" ht="20.100000000000001" customHeight="1" thickBot="1" x14ac:dyDescent="0.3">
      <c r="A19" s="201" t="s">
        <v>156</v>
      </c>
      <c r="B19" s="304">
        <f>SUM(B7:B18)</f>
        <v>2666453.899999999</v>
      </c>
      <c r="C19" s="303">
        <f t="shared" ref="C19:N19" si="14">SUM(C7:C18)</f>
        <v>3078610.44</v>
      </c>
      <c r="D19" s="303">
        <f t="shared" si="14"/>
        <v>3362678.8800000013</v>
      </c>
      <c r="E19" s="303">
        <f t="shared" si="14"/>
        <v>3040615.0999999987</v>
      </c>
      <c r="F19" s="303">
        <f t="shared" si="14"/>
        <v>2836168.3299999991</v>
      </c>
      <c r="G19" s="303">
        <f t="shared" si="14"/>
        <v>2798188.63</v>
      </c>
      <c r="H19" s="303">
        <f t="shared" si="14"/>
        <v>2779504.85</v>
      </c>
      <c r="I19" s="303">
        <f t="shared" si="14"/>
        <v>2981569.4700000011</v>
      </c>
      <c r="J19" s="303">
        <f t="shared" si="14"/>
        <v>2951973.26</v>
      </c>
      <c r="K19" s="303">
        <f t="shared" si="14"/>
        <v>2963209.7799999993</v>
      </c>
      <c r="L19" s="303">
        <f t="shared" si="14"/>
        <v>3151383.99</v>
      </c>
      <c r="M19" s="303">
        <f t="shared" si="14"/>
        <v>3288025.7200000007</v>
      </c>
      <c r="N19" s="303">
        <f t="shared" si="14"/>
        <v>3275612.1200000015</v>
      </c>
      <c r="O19" s="61">
        <f t="shared" si="2"/>
        <v>-3.7753962581531021E-3</v>
      </c>
      <c r="P19" s="171"/>
      <c r="Q19" s="170"/>
      <c r="R19" s="167">
        <f>SUM(R7:R18)</f>
        <v>614380.20500000007</v>
      </c>
      <c r="S19" s="168">
        <f t="shared" ref="S19:AD19" si="15">SUM(S7:S18)</f>
        <v>656918.25999999989</v>
      </c>
      <c r="T19" s="168">
        <f t="shared" si="15"/>
        <v>703504.83499999996</v>
      </c>
      <c r="U19" s="168">
        <f t="shared" si="15"/>
        <v>720793.56200000015</v>
      </c>
      <c r="V19" s="168">
        <f t="shared" si="15"/>
        <v>726284.80299999984</v>
      </c>
      <c r="W19" s="168">
        <f t="shared" si="15"/>
        <v>735533.90500000014</v>
      </c>
      <c r="X19" s="168">
        <f t="shared" si="15"/>
        <v>723973.625</v>
      </c>
      <c r="Y19" s="168">
        <f t="shared" si="15"/>
        <v>778040.99999999977</v>
      </c>
      <c r="Z19" s="168">
        <f t="shared" si="15"/>
        <v>800341.53700000013</v>
      </c>
      <c r="AA19" s="168">
        <f t="shared" si="15"/>
        <v>819402.33799999987</v>
      </c>
      <c r="AB19" s="168">
        <f t="shared" si="15"/>
        <v>856189.67599999963</v>
      </c>
      <c r="AC19" s="168">
        <f t="shared" si="15"/>
        <v>927437.15100000019</v>
      </c>
      <c r="AD19" s="169">
        <f t="shared" si="15"/>
        <v>941513.05799999973</v>
      </c>
      <c r="AE19" s="61">
        <f t="shared" si="3"/>
        <v>1.5177208487736694E-2</v>
      </c>
      <c r="AG19" s="172">
        <f>(R19/B19)*10</f>
        <v>2.3041096078953411</v>
      </c>
      <c r="AH19" s="173">
        <f t="shared" si="0"/>
        <v>2.1338141762424474</v>
      </c>
      <c r="AI19" s="173">
        <f t="shared" si="0"/>
        <v>2.0920963913152471</v>
      </c>
      <c r="AJ19" s="173">
        <f t="shared" si="0"/>
        <v>2.3705518070998215</v>
      </c>
      <c r="AK19" s="173">
        <f t="shared" si="0"/>
        <v>2.5607958290684389</v>
      </c>
      <c r="AL19" s="173">
        <f t="shared" si="0"/>
        <v>2.6286072965709972</v>
      </c>
      <c r="AM19" s="173">
        <f t="shared" si="0"/>
        <v>2.6046855971487148</v>
      </c>
      <c r="AN19" s="173">
        <f t="shared" si="0"/>
        <v>2.6095014985513636</v>
      </c>
      <c r="AO19" s="173">
        <f t="shared" si="0"/>
        <v>2.7112086272759806</v>
      </c>
      <c r="AP19" s="173">
        <f t="shared" si="0"/>
        <v>2.7652525431392174</v>
      </c>
      <c r="AQ19" s="173">
        <f t="shared" si="0"/>
        <v>2.7168687748521547</v>
      </c>
      <c r="AR19" s="173">
        <f t="shared" si="0"/>
        <v>2.8206505361521321</v>
      </c>
      <c r="AS19" s="156">
        <f t="shared" si="0"/>
        <v>2.8743118034378234</v>
      </c>
      <c r="AT19" s="61">
        <f t="shared" ref="AT19:AT23" si="16">IF(AS19="","",(AS19-AR19)/AR19)</f>
        <v>1.9024429505859596E-2</v>
      </c>
      <c r="AW19" s="105"/>
    </row>
    <row r="20" spans="1:49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M20" si="17">SUM(E7:E9)</f>
        <v>705578.6</v>
      </c>
      <c r="F20" s="154">
        <f t="shared" si="17"/>
        <v>632916.85000000009</v>
      </c>
      <c r="G20" s="154">
        <f t="shared" si="17"/>
        <v>633325.84999999986</v>
      </c>
      <c r="H20" s="154">
        <f t="shared" si="17"/>
        <v>600973.71999999986</v>
      </c>
      <c r="I20" s="154">
        <f t="shared" si="17"/>
        <v>621189.68999999983</v>
      </c>
      <c r="J20" s="154">
        <f t="shared" si="17"/>
        <v>700212.19</v>
      </c>
      <c r="K20" s="154">
        <f t="shared" si="17"/>
        <v>677164.05</v>
      </c>
      <c r="L20" s="154">
        <f t="shared" si="17"/>
        <v>711594.16999999958</v>
      </c>
      <c r="M20" s="154">
        <f t="shared" si="17"/>
        <v>777932.75999999954</v>
      </c>
      <c r="N20" s="119">
        <f>IF(N9="","",SUM(N7:N9))</f>
        <v>761272.74999999988</v>
      </c>
      <c r="O20" s="61">
        <f t="shared" si="2"/>
        <v>-2.1415745494507352E-2</v>
      </c>
      <c r="Q20" s="109" t="s">
        <v>85</v>
      </c>
      <c r="R20" s="117">
        <f t="shared" ref="R20:AC20" si="18">SUM(R7:R9)</f>
        <v>127825.96000000005</v>
      </c>
      <c r="S20" s="154">
        <f t="shared" si="18"/>
        <v>131829.77699999997</v>
      </c>
      <c r="T20" s="154">
        <f t="shared" si="18"/>
        <v>147637.00799999994</v>
      </c>
      <c r="U20" s="154">
        <f t="shared" si="18"/>
        <v>147798.02600000007</v>
      </c>
      <c r="V20" s="154">
        <f t="shared" si="18"/>
        <v>150261.35799999989</v>
      </c>
      <c r="W20" s="154">
        <f t="shared" si="18"/>
        <v>154060.902</v>
      </c>
      <c r="X20" s="154">
        <f t="shared" si="18"/>
        <v>149616.23400000005</v>
      </c>
      <c r="Y20" s="154">
        <f t="shared" si="18"/>
        <v>163461.9059999999</v>
      </c>
      <c r="Z20" s="154">
        <f t="shared" si="18"/>
        <v>175986.76699999999</v>
      </c>
      <c r="AA20" s="154">
        <f t="shared" si="18"/>
        <v>179661.59399999992</v>
      </c>
      <c r="AB20" s="154">
        <f t="shared" si="18"/>
        <v>185422.15799999988</v>
      </c>
      <c r="AC20" s="154">
        <f t="shared" si="18"/>
        <v>208515.4380000002</v>
      </c>
      <c r="AD20" s="119">
        <f>IF(AD9="","",SUM(AD7:AD9))</f>
        <v>212153.67899999989</v>
      </c>
      <c r="AE20" s="61">
        <f t="shared" si="3"/>
        <v>1.7448305194552E-2</v>
      </c>
      <c r="AG20" s="124">
        <f t="shared" si="0"/>
        <v>2.2349763291863489</v>
      </c>
      <c r="AH20" s="156">
        <f t="shared" si="0"/>
        <v>2.1937846678638007</v>
      </c>
      <c r="AI20" s="156">
        <f t="shared" si="0"/>
        <v>1.9026467675130263</v>
      </c>
      <c r="AJ20" s="156">
        <f t="shared" si="0"/>
        <v>2.094706755562032</v>
      </c>
      <c r="AK20" s="156">
        <f t="shared" si="0"/>
        <v>2.3741089844582248</v>
      </c>
      <c r="AL20" s="156">
        <f t="shared" si="0"/>
        <v>2.4325693006214739</v>
      </c>
      <c r="AM20" s="156">
        <f t="shared" si="0"/>
        <v>2.4895636701052433</v>
      </c>
      <c r="AN20" s="156">
        <f t="shared" si="0"/>
        <v>2.6314330168615636</v>
      </c>
      <c r="AO20" s="156">
        <f t="shared" si="0"/>
        <v>2.5133348078387496</v>
      </c>
      <c r="AP20" s="156">
        <f t="shared" si="0"/>
        <v>2.6531472543470063</v>
      </c>
      <c r="AQ20" s="156">
        <f t="shared" si="0"/>
        <v>2.6057290210795294</v>
      </c>
      <c r="AR20" s="156">
        <f t="shared" si="0"/>
        <v>2.6803786743728382</v>
      </c>
      <c r="AS20" s="156">
        <f t="shared" si="0"/>
        <v>2.7868287548713639</v>
      </c>
      <c r="AT20" s="61">
        <f t="shared" si="16"/>
        <v>3.9714567764733186E-2</v>
      </c>
      <c r="AW20" s="105"/>
    </row>
    <row r="21" spans="1:49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M21" si="19">SUM(E10:E12)</f>
        <v>793642.10999999975</v>
      </c>
      <c r="F21" s="154">
        <f t="shared" si="19"/>
        <v>677732</v>
      </c>
      <c r="G21" s="154">
        <f t="shared" si="19"/>
        <v>708901.94999999972</v>
      </c>
      <c r="H21" s="154">
        <f t="shared" si="19"/>
        <v>698966.54999999958</v>
      </c>
      <c r="I21" s="154">
        <f t="shared" si="19"/>
        <v>764650.08000000054</v>
      </c>
      <c r="J21" s="154">
        <f t="shared" si="19"/>
        <v>796480.04999999993</v>
      </c>
      <c r="K21" s="154">
        <f t="shared" si="19"/>
        <v>738948.75000000023</v>
      </c>
      <c r="L21" s="154">
        <f t="shared" si="19"/>
        <v>721584.67999999924</v>
      </c>
      <c r="M21" s="154">
        <f t="shared" si="19"/>
        <v>857827.72000000044</v>
      </c>
      <c r="N21" s="119">
        <f>IF(N12="","",SUM(N10:N12))</f>
        <v>797463.42000000039</v>
      </c>
      <c r="O21" s="52">
        <f t="shared" si="2"/>
        <v>-7.0368791533106462E-2</v>
      </c>
      <c r="Q21" s="109" t="s">
        <v>86</v>
      </c>
      <c r="R21" s="117">
        <f t="shared" ref="R21:AC21" si="20">SUM(R10:R12)</f>
        <v>139067.76800000004</v>
      </c>
      <c r="S21" s="154">
        <f t="shared" si="20"/>
        <v>148853.359</v>
      </c>
      <c r="T21" s="154">
        <f t="shared" si="20"/>
        <v>154274.67400000006</v>
      </c>
      <c r="U21" s="154">
        <f t="shared" si="20"/>
        <v>163160.30300000007</v>
      </c>
      <c r="V21" s="154">
        <f t="shared" si="20"/>
        <v>160986.291</v>
      </c>
      <c r="W21" s="154">
        <f t="shared" si="20"/>
        <v>173530.01899999991</v>
      </c>
      <c r="X21" s="154">
        <f t="shared" si="20"/>
        <v>163064.24500000002</v>
      </c>
      <c r="Y21" s="154">
        <f t="shared" si="20"/>
        <v>184238.13600000006</v>
      </c>
      <c r="Z21" s="154">
        <f t="shared" si="20"/>
        <v>191848.58100000001</v>
      </c>
      <c r="AA21" s="154">
        <f t="shared" si="20"/>
        <v>185481.71500000003</v>
      </c>
      <c r="AB21" s="154">
        <f t="shared" si="20"/>
        <v>184152.50399999987</v>
      </c>
      <c r="AC21" s="154">
        <f t="shared" si="20"/>
        <v>229727.8189999999</v>
      </c>
      <c r="AD21" s="119">
        <f>IF(AD12="","",SUM(AD10:AD12))</f>
        <v>219769.60599999994</v>
      </c>
      <c r="AE21" s="52">
        <f t="shared" si="3"/>
        <v>-4.3347875948798194E-2</v>
      </c>
      <c r="AG21" s="125">
        <f t="shared" si="0"/>
        <v>2.1295761374124362</v>
      </c>
      <c r="AH21" s="157">
        <f t="shared" si="0"/>
        <v>1.8682540841014164</v>
      </c>
      <c r="AI21" s="157">
        <f t="shared" si="0"/>
        <v>1.9590101948490086</v>
      </c>
      <c r="AJ21" s="157">
        <f t="shared" si="0"/>
        <v>2.0558423115930697</v>
      </c>
      <c r="AK21" s="157">
        <f t="shared" si="0"/>
        <v>2.3753680068227561</v>
      </c>
      <c r="AL21" s="157">
        <f t="shared" si="0"/>
        <v>2.4478705270877024</v>
      </c>
      <c r="AM21" s="157">
        <f t="shared" si="0"/>
        <v>2.3329334572591511</v>
      </c>
      <c r="AN21" s="157">
        <f t="shared" si="0"/>
        <v>2.4094437549787471</v>
      </c>
      <c r="AO21" s="157">
        <f t="shared" si="0"/>
        <v>2.4087054157853673</v>
      </c>
      <c r="AP21" s="157">
        <f t="shared" si="0"/>
        <v>2.5100754957634068</v>
      </c>
      <c r="AQ21" s="157">
        <f t="shared" si="0"/>
        <v>2.5520567315813865</v>
      </c>
      <c r="AR21" s="157">
        <f t="shared" si="0"/>
        <v>2.6780181339908178</v>
      </c>
      <c r="AS21" s="157">
        <f t="shared" si="0"/>
        <v>2.7558581433114493</v>
      </c>
      <c r="AT21" s="52">
        <f t="shared" ref="AT21" si="21">IF(AS21="","",(AS21-AR21)/AR21)</f>
        <v>2.9066274172174222E-2</v>
      </c>
      <c r="AW21" s="105"/>
    </row>
    <row r="22" spans="1:49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M22" si="22">SUM(E13:E15)</f>
        <v>754867.37999999942</v>
      </c>
      <c r="F22" s="154">
        <f t="shared" si="22"/>
        <v>738758.1099999994</v>
      </c>
      <c r="G22" s="154">
        <f t="shared" si="22"/>
        <v>704562.56</v>
      </c>
      <c r="H22" s="154">
        <f t="shared" si="22"/>
        <v>722837.31000000017</v>
      </c>
      <c r="I22" s="154">
        <f t="shared" si="22"/>
        <v>737201</v>
      </c>
      <c r="J22" s="154">
        <f t="shared" si="22"/>
        <v>693204.98</v>
      </c>
      <c r="K22" s="154">
        <f t="shared" si="22"/>
        <v>737933.16</v>
      </c>
      <c r="L22" s="154">
        <f t="shared" si="22"/>
        <v>849480.53000000073</v>
      </c>
      <c r="M22" s="154">
        <f t="shared" si="22"/>
        <v>799727.64999999991</v>
      </c>
      <c r="N22" s="119">
        <f>IF(N15="","",SUM(N13:N15))</f>
        <v>854320.02000000025</v>
      </c>
      <c r="O22" s="52">
        <f t="shared" si="2"/>
        <v>6.8263702024058251E-2</v>
      </c>
      <c r="Q22" s="109" t="s">
        <v>87</v>
      </c>
      <c r="R22" s="117">
        <f t="shared" ref="R22:AC22" si="23">SUM(R13:R15)</f>
        <v>158206.60300000003</v>
      </c>
      <c r="S22" s="154">
        <f t="shared" si="23"/>
        <v>169988.98999999996</v>
      </c>
      <c r="T22" s="154">
        <f t="shared" si="23"/>
        <v>174028.42199999993</v>
      </c>
      <c r="U22" s="154">
        <f t="shared" si="23"/>
        <v>185845.58100000009</v>
      </c>
      <c r="V22" s="154">
        <f t="shared" si="23"/>
        <v>187208.74600000004</v>
      </c>
      <c r="W22" s="154">
        <f t="shared" si="23"/>
        <v>184869.60900000014</v>
      </c>
      <c r="X22" s="154">
        <f t="shared" si="23"/>
        <v>182230.02000000002</v>
      </c>
      <c r="Y22" s="154">
        <f t="shared" si="23"/>
        <v>187633.69599999988</v>
      </c>
      <c r="Z22" s="154">
        <f t="shared" si="23"/>
        <v>192412.99599999998</v>
      </c>
      <c r="AA22" s="154">
        <f t="shared" si="23"/>
        <v>210505.53399999993</v>
      </c>
      <c r="AB22" s="154">
        <f t="shared" si="23"/>
        <v>229542.15600000002</v>
      </c>
      <c r="AC22" s="154">
        <f t="shared" si="23"/>
        <v>232578.478</v>
      </c>
      <c r="AD22" s="119">
        <f>IF(AD15="","",SUM(AD13:AD15))</f>
        <v>244127.63200000004</v>
      </c>
      <c r="AE22" s="52">
        <f t="shared" si="3"/>
        <v>4.9657019425503497E-2</v>
      </c>
      <c r="AG22" s="125">
        <f t="shared" si="0"/>
        <v>2.2188383886890319</v>
      </c>
      <c r="AH22" s="157">
        <f t="shared" si="0"/>
        <v>2.0914214351067524</v>
      </c>
      <c r="AI22" s="157">
        <f t="shared" si="0"/>
        <v>2.0806401653298372</v>
      </c>
      <c r="AJ22" s="157">
        <f t="shared" si="0"/>
        <v>2.461963331890169</v>
      </c>
      <c r="AK22" s="157">
        <f t="shared" si="0"/>
        <v>2.5341007220888607</v>
      </c>
      <c r="AL22" s="157">
        <f t="shared" si="0"/>
        <v>2.6238920359321978</v>
      </c>
      <c r="AM22" s="157">
        <f t="shared" si="0"/>
        <v>2.5210378252334538</v>
      </c>
      <c r="AN22" s="157">
        <f t="shared" si="0"/>
        <v>2.5452176000846425</v>
      </c>
      <c r="AO22" s="157">
        <f t="shared" si="0"/>
        <v>2.7757012940097461</v>
      </c>
      <c r="AP22" s="157">
        <f t="shared" si="0"/>
        <v>2.852636870255294</v>
      </c>
      <c r="AQ22" s="157">
        <f t="shared" si="0"/>
        <v>2.7021473464494807</v>
      </c>
      <c r="AR22" s="157">
        <f t="shared" si="0"/>
        <v>2.9082210425011565</v>
      </c>
      <c r="AS22" s="157">
        <f t="shared" si="0"/>
        <v>2.8575665591917181</v>
      </c>
      <c r="AT22" s="52">
        <f t="shared" ref="AT22" si="24">IF(AS22="","",(AS22-AR22)/AR22)</f>
        <v>-1.7417686815811663E-2</v>
      </c>
      <c r="AW22" s="105"/>
    </row>
    <row r="23" spans="1:49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M23" si="25">SUM(E16:E18)</f>
        <v>786527.00999999943</v>
      </c>
      <c r="F23" s="155">
        <f t="shared" si="25"/>
        <v>786761.36999999953</v>
      </c>
      <c r="G23" s="155">
        <f t="shared" si="25"/>
        <v>751398.26999999967</v>
      </c>
      <c r="H23" s="155">
        <f t="shared" si="25"/>
        <v>756727.27000000025</v>
      </c>
      <c r="I23" s="155">
        <f t="shared" si="25"/>
        <v>858528.7000000003</v>
      </c>
      <c r="J23" s="155">
        <f t="shared" si="25"/>
        <v>762076.04</v>
      </c>
      <c r="K23" s="155">
        <f t="shared" si="25"/>
        <v>809163.8199999996</v>
      </c>
      <c r="L23" s="155">
        <f t="shared" si="25"/>
        <v>868724.61000000057</v>
      </c>
      <c r="M23" s="155">
        <f t="shared" si="25"/>
        <v>852537.59000000055</v>
      </c>
      <c r="N23" s="123">
        <f>IF(N18="","",SUM(N16:N18))</f>
        <v>862555.93000000063</v>
      </c>
      <c r="O23" s="55">
        <f t="shared" si="2"/>
        <v>1.175120031950741E-2</v>
      </c>
      <c r="Q23" s="110" t="s">
        <v>88</v>
      </c>
      <c r="R23" s="196">
        <f t="shared" ref="R23:AC23" si="26">SUM(R16:R18)</f>
        <v>189279.87400000004</v>
      </c>
      <c r="S23" s="155">
        <f t="shared" si="26"/>
        <v>206246.13400000002</v>
      </c>
      <c r="T23" s="155">
        <f t="shared" si="26"/>
        <v>227564.73100000003</v>
      </c>
      <c r="U23" s="155">
        <f t="shared" si="26"/>
        <v>223989.65199999989</v>
      </c>
      <c r="V23" s="155">
        <f t="shared" si="26"/>
        <v>227828.40799999997</v>
      </c>
      <c r="W23" s="155">
        <f t="shared" si="26"/>
        <v>223073.37500000009</v>
      </c>
      <c r="X23" s="155">
        <f t="shared" si="26"/>
        <v>229063.12599999984</v>
      </c>
      <c r="Y23" s="155">
        <f t="shared" si="26"/>
        <v>242707.26199999999</v>
      </c>
      <c r="Z23" s="155">
        <f t="shared" si="26"/>
        <v>240093.19299999997</v>
      </c>
      <c r="AA23" s="155">
        <f t="shared" si="26"/>
        <v>243753.495</v>
      </c>
      <c r="AB23" s="155">
        <f t="shared" si="26"/>
        <v>257072.85799999989</v>
      </c>
      <c r="AC23" s="155">
        <f t="shared" si="26"/>
        <v>256615.41600000003</v>
      </c>
      <c r="AD23" s="123">
        <f>IF(AD18="","",SUM(AD16:AD18))</f>
        <v>265462.14099999983</v>
      </c>
      <c r="AE23" s="55">
        <f t="shared" si="3"/>
        <v>3.4474643565450491E-2</v>
      </c>
      <c r="AG23" s="126">
        <f>(R23/B23)*10</f>
        <v>2.5983068713923734</v>
      </c>
      <c r="AH23" s="158">
        <f>(S23/C23)*10</f>
        <v>2.3757143100519302</v>
      </c>
      <c r="AI23" s="158">
        <f t="shared" ref="AI23:AS23" si="27">IF(T18="","",(T23/D23)*10)</f>
        <v>2.363592154138149</v>
      </c>
      <c r="AJ23" s="158">
        <f t="shared" si="27"/>
        <v>2.8478316593348785</v>
      </c>
      <c r="AK23" s="158">
        <f t="shared" si="27"/>
        <v>2.895775220890676</v>
      </c>
      <c r="AL23" s="158">
        <f t="shared" si="27"/>
        <v>2.9687767979556323</v>
      </c>
      <c r="AM23" s="158">
        <f t="shared" si="27"/>
        <v>3.0270235404625998</v>
      </c>
      <c r="AN23" s="158">
        <f t="shared" si="27"/>
        <v>2.8270139600458304</v>
      </c>
      <c r="AO23" s="158">
        <f t="shared" si="27"/>
        <v>3.1505149144959335</v>
      </c>
      <c r="AP23" s="158">
        <f t="shared" si="27"/>
        <v>3.012412183728137</v>
      </c>
      <c r="AQ23" s="158">
        <f t="shared" si="27"/>
        <v>2.9591985197702608</v>
      </c>
      <c r="AR23" s="158">
        <f t="shared" si="27"/>
        <v>3.0100187840397732</v>
      </c>
      <c r="AS23" s="158">
        <f t="shared" si="27"/>
        <v>3.0776223519789569</v>
      </c>
      <c r="AT23" s="55">
        <f t="shared" si="16"/>
        <v>2.2459516963031178E-2</v>
      </c>
      <c r="AW23" s="105"/>
    </row>
    <row r="24" spans="1:49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AW24" s="105"/>
    </row>
    <row r="25" spans="1:49" ht="15.75" thickBot="1" x14ac:dyDescent="0.3">
      <c r="O25" s="107" t="s">
        <v>1</v>
      </c>
      <c r="AE25" s="293">
        <v>1000</v>
      </c>
      <c r="AT25" s="293" t="s">
        <v>47</v>
      </c>
      <c r="AW25" s="105"/>
    </row>
    <row r="26" spans="1:49" ht="20.100000000000001" customHeight="1" x14ac:dyDescent="0.25">
      <c r="A26" s="327" t="s">
        <v>2</v>
      </c>
      <c r="B26" s="329" t="s">
        <v>72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4"/>
      <c r="O26" s="325" t="s">
        <v>130</v>
      </c>
      <c r="Q26" s="330" t="s">
        <v>3</v>
      </c>
      <c r="R26" s="322" t="s">
        <v>72</v>
      </c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4"/>
      <c r="AE26" s="325" t="s">
        <v>130</v>
      </c>
      <c r="AG26" s="322" t="s">
        <v>72</v>
      </c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4"/>
      <c r="AT26" s="325" t="str">
        <f>AE26</f>
        <v>D       2022/2021</v>
      </c>
      <c r="AW26" s="105"/>
    </row>
    <row r="27" spans="1:49" ht="20.100000000000001" customHeight="1" thickBot="1" x14ac:dyDescent="0.3">
      <c r="A27" s="32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133">
        <v>2022</v>
      </c>
      <c r="O27" s="326"/>
      <c r="Q27" s="331"/>
      <c r="R27" s="25">
        <v>2010</v>
      </c>
      <c r="S27" s="135">
        <v>2011</v>
      </c>
      <c r="T27" s="135">
        <v>2012</v>
      </c>
      <c r="U27" s="135">
        <v>2013</v>
      </c>
      <c r="V27" s="135">
        <v>2014</v>
      </c>
      <c r="W27" s="135">
        <v>2015</v>
      </c>
      <c r="X27" s="135">
        <v>2016</v>
      </c>
      <c r="Y27" s="135">
        <v>2017</v>
      </c>
      <c r="Z27" s="135">
        <v>2018</v>
      </c>
      <c r="AA27" s="135">
        <v>2019</v>
      </c>
      <c r="AB27" s="135">
        <v>2020</v>
      </c>
      <c r="AC27" s="135">
        <v>2021</v>
      </c>
      <c r="AD27" s="133">
        <v>2022</v>
      </c>
      <c r="AE27" s="326"/>
      <c r="AG27" s="25">
        <v>2010</v>
      </c>
      <c r="AH27" s="135">
        <v>2011</v>
      </c>
      <c r="AI27" s="135">
        <v>2012</v>
      </c>
      <c r="AJ27" s="135">
        <v>2013</v>
      </c>
      <c r="AK27" s="135">
        <v>2014</v>
      </c>
      <c r="AL27" s="135">
        <v>2015</v>
      </c>
      <c r="AM27" s="135">
        <v>2016</v>
      </c>
      <c r="AN27" s="135">
        <v>2017</v>
      </c>
      <c r="AO27" s="176">
        <v>2018</v>
      </c>
      <c r="AP27" s="135">
        <v>2019</v>
      </c>
      <c r="AQ27" s="135">
        <v>2020</v>
      </c>
      <c r="AR27" s="135">
        <v>2021</v>
      </c>
      <c r="AS27" s="133">
        <v>2022</v>
      </c>
      <c r="AT27" s="326"/>
      <c r="AW27" s="105"/>
    </row>
    <row r="28" spans="1:49" ht="3" customHeight="1" thickBot="1" x14ac:dyDescent="0.3">
      <c r="A28" s="295" t="s">
        <v>89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6"/>
      <c r="Q28" s="295"/>
      <c r="R28" s="297">
        <v>2010</v>
      </c>
      <c r="S28" s="297">
        <v>2011</v>
      </c>
      <c r="T28" s="297">
        <v>2012</v>
      </c>
      <c r="U28" s="297"/>
      <c r="V28" s="297"/>
      <c r="W28" s="297"/>
      <c r="X28" s="297"/>
      <c r="Y28" s="297"/>
      <c r="Z28" s="294"/>
      <c r="AA28" s="294"/>
      <c r="AB28" s="294"/>
      <c r="AC28" s="294"/>
      <c r="AD28" s="297"/>
      <c r="AE28" s="298"/>
      <c r="AG28" s="297"/>
      <c r="AH28" s="297"/>
      <c r="AI28" s="297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6"/>
      <c r="AW28" s="105"/>
    </row>
    <row r="29" spans="1:49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12">
        <v>99662.009999999951</v>
      </c>
      <c r="O29" s="61">
        <f>IF(N29="","",(N29-M29)/M29)</f>
        <v>-6.2718709839421349E-2</v>
      </c>
      <c r="Q29" s="109" t="s">
        <v>73</v>
      </c>
      <c r="R29" s="39">
        <v>23270.865999999998</v>
      </c>
      <c r="S29" s="153">
        <v>22495.121000000003</v>
      </c>
      <c r="T29" s="153">
        <v>24799.759999999984</v>
      </c>
      <c r="U29" s="153">
        <v>25615.480000000018</v>
      </c>
      <c r="V29" s="153">
        <v>29400.613000000012</v>
      </c>
      <c r="W29" s="153">
        <v>25803.076000000012</v>
      </c>
      <c r="X29" s="153">
        <v>26846.136999999999</v>
      </c>
      <c r="Y29" s="153">
        <v>26379.177</v>
      </c>
      <c r="Z29" s="153">
        <v>31298.861000000001</v>
      </c>
      <c r="AA29" s="153">
        <v>31619.378999999994</v>
      </c>
      <c r="AB29" s="153">
        <v>28181.773000000012</v>
      </c>
      <c r="AC29" s="153">
        <v>29969.556000000044</v>
      </c>
      <c r="AD29" s="112">
        <v>27861.701000000008</v>
      </c>
      <c r="AE29" s="61">
        <f>(AD29-AC29)/AC29</f>
        <v>-7.0333207472277295E-2</v>
      </c>
      <c r="AG29" s="197">
        <f t="shared" ref="AG29:AS44" si="28">(R29/B29)*10</f>
        <v>2.7191842704023532</v>
      </c>
      <c r="AH29" s="156">
        <f t="shared" si="28"/>
        <v>2.7800309700828514</v>
      </c>
      <c r="AI29" s="156">
        <f t="shared" si="28"/>
        <v>1.9785027216642543</v>
      </c>
      <c r="AJ29" s="156">
        <f t="shared" si="28"/>
        <v>2.1318199900464254</v>
      </c>
      <c r="AK29" s="156">
        <f t="shared" si="28"/>
        <v>2.8836241613634588</v>
      </c>
      <c r="AL29" s="156">
        <f t="shared" si="28"/>
        <v>2.8113968285340656</v>
      </c>
      <c r="AM29" s="156">
        <f t="shared" si="28"/>
        <v>2.849648832409958</v>
      </c>
      <c r="AN29" s="156">
        <f t="shared" si="28"/>
        <v>2.7402501496381166</v>
      </c>
      <c r="AO29" s="156">
        <f t="shared" si="28"/>
        <v>2.5088253749107055</v>
      </c>
      <c r="AP29" s="156">
        <f t="shared" si="28"/>
        <v>2.713367743379365</v>
      </c>
      <c r="AQ29" s="156">
        <f t="shared" si="28"/>
        <v>2.7634057686437541</v>
      </c>
      <c r="AR29" s="156">
        <f t="shared" si="28"/>
        <v>2.8185167159702846</v>
      </c>
      <c r="AS29" s="156">
        <f t="shared" si="28"/>
        <v>2.7956190127010307</v>
      </c>
      <c r="AT29" s="61">
        <f t="shared" ref="AT29" si="29">IF(AS29="","",(AS29-AR29)/AR29)</f>
        <v>-8.1240260664451197E-3</v>
      </c>
      <c r="AW29" s="105"/>
    </row>
    <row r="30" spans="1:49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19">
        <v>107954.54000000001</v>
      </c>
      <c r="O30" s="52">
        <f t="shared" ref="O30:O45" si="30">IF(N30="","",(N30-M30)/M30)</f>
        <v>-2.6465234456901108E-2</v>
      </c>
      <c r="Q30" s="109" t="s">
        <v>74</v>
      </c>
      <c r="R30" s="19">
        <v>24769.378999999986</v>
      </c>
      <c r="S30" s="154">
        <v>26090.180999999997</v>
      </c>
      <c r="T30" s="154">
        <v>26845.964000000011</v>
      </c>
      <c r="U30" s="154">
        <v>29407.368999999981</v>
      </c>
      <c r="V30" s="154">
        <v>29868.044999999998</v>
      </c>
      <c r="W30" s="154">
        <v>27835.92599999997</v>
      </c>
      <c r="X30" s="154">
        <v>29206.410000000018</v>
      </c>
      <c r="Y30" s="154">
        <v>26234.001999999982</v>
      </c>
      <c r="Z30" s="154">
        <v>31644.39</v>
      </c>
      <c r="AA30" s="154">
        <v>32055.040000000023</v>
      </c>
      <c r="AB30" s="154">
        <v>26905.675000000007</v>
      </c>
      <c r="AC30" s="154">
        <v>29964.09199999999</v>
      </c>
      <c r="AD30" s="119">
        <v>30841.535000000025</v>
      </c>
      <c r="AE30" s="52">
        <f t="shared" ref="AE30:AE40" si="31">(AD30-AC30)/AC30</f>
        <v>2.9283149978315243E-2</v>
      </c>
      <c r="AG30" s="198">
        <f t="shared" si="28"/>
        <v>2.7879398375187985</v>
      </c>
      <c r="AH30" s="157">
        <f t="shared" si="28"/>
        <v>2.0427271510143492</v>
      </c>
      <c r="AI30" s="157">
        <f t="shared" si="28"/>
        <v>2.0896835533292704</v>
      </c>
      <c r="AJ30" s="157">
        <f t="shared" si="28"/>
        <v>1.9668833753855519</v>
      </c>
      <c r="AK30" s="157">
        <f t="shared" si="28"/>
        <v>2.7208012815111413</v>
      </c>
      <c r="AL30" s="157">
        <f t="shared" si="28"/>
        <v>2.8186535496385967</v>
      </c>
      <c r="AM30" s="157">
        <f t="shared" si="28"/>
        <v>2.5500559099287456</v>
      </c>
      <c r="AN30" s="157">
        <f t="shared" si="28"/>
        <v>2.5589202711163801</v>
      </c>
      <c r="AO30" s="157">
        <f t="shared" si="28"/>
        <v>2.135369876877645</v>
      </c>
      <c r="AP30" s="157">
        <f t="shared" si="28"/>
        <v>2.795967218099392</v>
      </c>
      <c r="AQ30" s="157">
        <f t="shared" si="28"/>
        <v>2.5867100565456687</v>
      </c>
      <c r="AR30" s="157">
        <f t="shared" si="28"/>
        <v>2.702163825618805</v>
      </c>
      <c r="AS30" s="157">
        <f t="shared" ref="AS30" si="32">(AD30/N30)*10</f>
        <v>2.8569002285591716</v>
      </c>
      <c r="AT30" s="52">
        <f t="shared" ref="AT30" si="33">IF(AS30="","",(AS30-AR30)/AR30)</f>
        <v>5.7263886620542499E-2</v>
      </c>
      <c r="AW30" s="105"/>
    </row>
    <row r="31" spans="1:49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19">
        <v>140955.29999999987</v>
      </c>
      <c r="O31" s="52">
        <f t="shared" si="30"/>
        <v>-8.6472452201364056E-2</v>
      </c>
      <c r="Q31" s="109" t="s">
        <v>75</v>
      </c>
      <c r="R31" s="19">
        <v>34176.324999999983</v>
      </c>
      <c r="S31" s="154">
        <v>30181.553999999996</v>
      </c>
      <c r="T31" s="154">
        <v>34669.633000000002</v>
      </c>
      <c r="U31" s="154">
        <v>29423.860999999994</v>
      </c>
      <c r="V31" s="154">
        <v>29544.088000000018</v>
      </c>
      <c r="W31" s="154">
        <v>34831.201999999983</v>
      </c>
      <c r="X31" s="154">
        <v>34959.243999999999</v>
      </c>
      <c r="Y31" s="154">
        <v>36752.83499999997</v>
      </c>
      <c r="Z31" s="154">
        <v>36699.917000000001</v>
      </c>
      <c r="AA31" s="154">
        <v>35665.698999999964</v>
      </c>
      <c r="AB31" s="154">
        <v>30966.271999999997</v>
      </c>
      <c r="AC31" s="154">
        <v>41575.407999999974</v>
      </c>
      <c r="AD31" s="119">
        <v>38743.379000000023</v>
      </c>
      <c r="AE31" s="52">
        <f t="shared" si="31"/>
        <v>-6.8117888343992988E-2</v>
      </c>
      <c r="AG31" s="198">
        <f t="shared" si="28"/>
        <v>2.0964781146598703</v>
      </c>
      <c r="AH31" s="157">
        <f t="shared" si="28"/>
        <v>2.4308336581123937</v>
      </c>
      <c r="AI31" s="157">
        <f t="shared" si="28"/>
        <v>1.9152653234034593</v>
      </c>
      <c r="AJ31" s="157">
        <f t="shared" si="28"/>
        <v>2.2929730300085991</v>
      </c>
      <c r="AK31" s="157">
        <f t="shared" si="28"/>
        <v>2.7059927155303445</v>
      </c>
      <c r="AL31" s="157">
        <f t="shared" si="28"/>
        <v>2.7063088774745574</v>
      </c>
      <c r="AM31" s="157">
        <f t="shared" si="28"/>
        <v>2.0927770392969895</v>
      </c>
      <c r="AN31" s="157">
        <f t="shared" si="28"/>
        <v>2.8047938509619263</v>
      </c>
      <c r="AO31" s="157">
        <f t="shared" si="28"/>
        <v>2.691589892008329</v>
      </c>
      <c r="AP31" s="157">
        <f t="shared" si="28"/>
        <v>2.7142155595131729</v>
      </c>
      <c r="AQ31" s="157">
        <f t="shared" si="28"/>
        <v>2.6248636127218381</v>
      </c>
      <c r="AR31" s="157">
        <f t="shared" si="28"/>
        <v>2.6944911272557897</v>
      </c>
      <c r="AS31" s="157">
        <f t="shared" ref="AS31" si="34">(AD31/N31)*10</f>
        <v>2.7486287496816408</v>
      </c>
      <c r="AT31" s="52">
        <f t="shared" ref="AT31" si="35">IF(AS31="","",(AS31-AR31)/AR31)</f>
        <v>2.0091965372692751E-2</v>
      </c>
      <c r="AW31" s="105"/>
    </row>
    <row r="32" spans="1:49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19">
        <v>133318.4399999998</v>
      </c>
      <c r="O32" s="52">
        <f t="shared" si="30"/>
        <v>-2.5202025076555702E-2</v>
      </c>
      <c r="Q32" s="109" t="s">
        <v>76</v>
      </c>
      <c r="R32" s="19">
        <v>29571.834999999992</v>
      </c>
      <c r="S32" s="154">
        <v>27556.182000000004</v>
      </c>
      <c r="T32" s="154">
        <v>27462.67</v>
      </c>
      <c r="U32" s="154">
        <v>33693.252999999975</v>
      </c>
      <c r="V32" s="154">
        <v>31434.276000000013</v>
      </c>
      <c r="W32" s="154">
        <v>35272.59899999998</v>
      </c>
      <c r="X32" s="154">
        <v>32738.878999999994</v>
      </c>
      <c r="Y32" s="154">
        <v>32002.925999999999</v>
      </c>
      <c r="Z32" s="154">
        <v>37177.171999999999</v>
      </c>
      <c r="AA32" s="154">
        <v>34138.758999999991</v>
      </c>
      <c r="AB32" s="154">
        <v>27197.232999999986</v>
      </c>
      <c r="AC32" s="154">
        <v>36264.787000000062</v>
      </c>
      <c r="AD32" s="119">
        <v>35029.300000000032</v>
      </c>
      <c r="AE32" s="52">
        <f t="shared" si="31"/>
        <v>-3.4068502870291999E-2</v>
      </c>
      <c r="AG32" s="198">
        <f t="shared" si="28"/>
        <v>2.2914270225780289</v>
      </c>
      <c r="AH32" s="157">
        <f t="shared" si="28"/>
        <v>1.9145717289185553</v>
      </c>
      <c r="AI32" s="157">
        <f t="shared" si="28"/>
        <v>2.1035922277296368</v>
      </c>
      <c r="AJ32" s="157">
        <f t="shared" si="28"/>
        <v>2.004869476200021</v>
      </c>
      <c r="AK32" s="157">
        <f t="shared" si="28"/>
        <v>2.7051742263548508</v>
      </c>
      <c r="AL32" s="157">
        <f t="shared" si="28"/>
        <v>2.7930772105810764</v>
      </c>
      <c r="AM32" s="157">
        <f t="shared" si="28"/>
        <v>2.0109938298336294</v>
      </c>
      <c r="AN32" s="157">
        <f t="shared" si="28"/>
        <v>2.3678384891138591</v>
      </c>
      <c r="AO32" s="157">
        <f t="shared" si="28"/>
        <v>2.2640842936783332</v>
      </c>
      <c r="AP32" s="157">
        <f t="shared" si="28"/>
        <v>2.578341806144997</v>
      </c>
      <c r="AQ32" s="157">
        <f t="shared" si="28"/>
        <v>2.6090495071464521</v>
      </c>
      <c r="AR32" s="157">
        <f t="shared" si="28"/>
        <v>2.6516092544009791</v>
      </c>
      <c r="AS32" s="157">
        <f t="shared" ref="AS32" si="36">(AD32/N32)*10</f>
        <v>2.6274909907436723</v>
      </c>
      <c r="AT32" s="52">
        <f t="shared" ref="AT32" si="37">IF(AS32="","",(AS32-AR32)/AR32)</f>
        <v>-9.0957080562593141E-3</v>
      </c>
      <c r="AW32" s="105"/>
    </row>
    <row r="33" spans="1:49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19">
        <v>130927.88999999997</v>
      </c>
      <c r="O33" s="52">
        <f t="shared" si="30"/>
        <v>9.6014311849495354E-3</v>
      </c>
      <c r="Q33" s="109" t="s">
        <v>77</v>
      </c>
      <c r="R33" s="19">
        <v>29004.790999999972</v>
      </c>
      <c r="S33" s="154">
        <v>32396.498</v>
      </c>
      <c r="T33" s="154">
        <v>31705.719999999998</v>
      </c>
      <c r="U33" s="154">
        <v>31122.389999999996</v>
      </c>
      <c r="V33" s="154">
        <v>31058.100000000006</v>
      </c>
      <c r="W33" s="154">
        <v>31539.86900000001</v>
      </c>
      <c r="X33" s="154">
        <v>33068.363999999994</v>
      </c>
      <c r="Y33" s="154">
        <v>35573.933999999957</v>
      </c>
      <c r="Z33" s="154">
        <v>34606.108999999997</v>
      </c>
      <c r="AA33" s="154">
        <v>36493.042000000009</v>
      </c>
      <c r="AB33" s="154">
        <v>28939.759999999998</v>
      </c>
      <c r="AC33" s="154">
        <v>35107.968000000023</v>
      </c>
      <c r="AD33" s="119">
        <v>34679.387000000024</v>
      </c>
      <c r="AE33" s="52">
        <f t="shared" si="31"/>
        <v>-1.2207513690339414E-2</v>
      </c>
      <c r="AG33" s="198">
        <f t="shared" si="28"/>
        <v>2.4552842575993914</v>
      </c>
      <c r="AH33" s="157">
        <f t="shared" si="28"/>
        <v>2.2012427902355096</v>
      </c>
      <c r="AI33" s="157">
        <f t="shared" si="28"/>
        <v>1.8923654382954234</v>
      </c>
      <c r="AJ33" s="157">
        <f t="shared" si="28"/>
        <v>2.3594416740317734</v>
      </c>
      <c r="AK33" s="157">
        <f t="shared" si="28"/>
        <v>2.6818729356906932</v>
      </c>
      <c r="AL33" s="157">
        <f t="shared" si="28"/>
        <v>2.7474026310017368</v>
      </c>
      <c r="AM33" s="157">
        <f t="shared" si="28"/>
        <v>2.3909894211379137</v>
      </c>
      <c r="AN33" s="157">
        <f t="shared" si="28"/>
        <v>2.6441904855347453</v>
      </c>
      <c r="AO33" s="157">
        <f t="shared" si="28"/>
        <v>2.4025006171809284</v>
      </c>
      <c r="AP33" s="157">
        <f t="shared" si="28"/>
        <v>2.5432874794546838</v>
      </c>
      <c r="AQ33" s="157">
        <f t="shared" si="28"/>
        <v>2.5567507968930014</v>
      </c>
      <c r="AR33" s="157">
        <f t="shared" si="28"/>
        <v>2.7072195800906469</v>
      </c>
      <c r="AS33" s="157">
        <f t="shared" ref="AS33" si="38">(AD33/N33)*10</f>
        <v>2.648739470253437</v>
      </c>
      <c r="AT33" s="52">
        <f t="shared" ref="AT33" si="39">IF(AS33="","",(AS33-AR33)/AR33)</f>
        <v>-2.1601539183331315E-2</v>
      </c>
      <c r="AW33" s="105"/>
    </row>
    <row r="34" spans="1:49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19">
        <v>121947.13</v>
      </c>
      <c r="O34" s="52">
        <f t="shared" si="30"/>
        <v>-0.10564394124965455</v>
      </c>
      <c r="Q34" s="109" t="s">
        <v>78</v>
      </c>
      <c r="R34" s="19">
        <v>28421.635000000002</v>
      </c>
      <c r="S34" s="154">
        <v>31101.468000000008</v>
      </c>
      <c r="T34" s="154">
        <v>27821.58</v>
      </c>
      <c r="U34" s="154">
        <v>30041.770000000019</v>
      </c>
      <c r="V34" s="154">
        <v>29496.788000000015</v>
      </c>
      <c r="W34" s="154">
        <v>31068.588000000022</v>
      </c>
      <c r="X34" s="154">
        <v>31963.873999999989</v>
      </c>
      <c r="Y34" s="154">
        <v>36419.877999999997</v>
      </c>
      <c r="Z34" s="154">
        <v>35474.750999999997</v>
      </c>
      <c r="AA34" s="154">
        <v>29960.277999999991</v>
      </c>
      <c r="AB34" s="154">
        <v>34243.893000000018</v>
      </c>
      <c r="AC34" s="154">
        <v>37052.935999999958</v>
      </c>
      <c r="AD34" s="119">
        <v>32135.183000000034</v>
      </c>
      <c r="AE34" s="52">
        <f t="shared" si="31"/>
        <v>-0.13272235700836041</v>
      </c>
      <c r="AG34" s="198">
        <f t="shared" si="28"/>
        <v>2.1020165625234823</v>
      </c>
      <c r="AH34" s="157">
        <f t="shared" si="28"/>
        <v>1.7740098041642658</v>
      </c>
      <c r="AI34" s="157">
        <f t="shared" si="28"/>
        <v>2.354680177351006</v>
      </c>
      <c r="AJ34" s="157">
        <f t="shared" si="28"/>
        <v>1.9712545810595916</v>
      </c>
      <c r="AK34" s="157">
        <f t="shared" si="28"/>
        <v>2.5708010782503732</v>
      </c>
      <c r="AL34" s="157">
        <f t="shared" si="28"/>
        <v>2.691606613908089</v>
      </c>
      <c r="AM34" s="157">
        <f t="shared" si="28"/>
        <v>2.5245321454200687</v>
      </c>
      <c r="AN34" s="157">
        <f t="shared" si="28"/>
        <v>2.3212555829506831</v>
      </c>
      <c r="AO34" s="157">
        <f t="shared" si="28"/>
        <v>2.4196352167128494</v>
      </c>
      <c r="AP34" s="157">
        <f t="shared" si="28"/>
        <v>2.6077093653063175</v>
      </c>
      <c r="AQ34" s="157">
        <f t="shared" si="28"/>
        <v>2.6111078111666934</v>
      </c>
      <c r="AR34" s="157">
        <f t="shared" si="28"/>
        <v>2.7174495870537294</v>
      </c>
      <c r="AS34" s="157">
        <f t="shared" ref="AS34" si="40">(AD34/N34)*10</f>
        <v>2.6351733739039229</v>
      </c>
      <c r="AT34" s="52">
        <f t="shared" ref="AT34" si="41">IF(AS34="","",(AS34-AR34)/AR34)</f>
        <v>-3.0276997057012828E-2</v>
      </c>
      <c r="AW34" s="105"/>
    </row>
    <row r="35" spans="1:49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19">
        <v>131182.37000000005</v>
      </c>
      <c r="O35" s="52">
        <f t="shared" si="30"/>
        <v>9.3367824611566883E-2</v>
      </c>
      <c r="Q35" s="109" t="s">
        <v>79</v>
      </c>
      <c r="R35" s="19">
        <v>32779.412000000004</v>
      </c>
      <c r="S35" s="154">
        <v>32399.374999999993</v>
      </c>
      <c r="T35" s="154">
        <v>32672.658999999996</v>
      </c>
      <c r="U35" s="154">
        <v>33859.816999999988</v>
      </c>
      <c r="V35" s="154">
        <v>36267.96699999999</v>
      </c>
      <c r="W35" s="154">
        <v>36630.704999999973</v>
      </c>
      <c r="X35" s="154">
        <v>36275.366999999962</v>
      </c>
      <c r="Y35" s="154">
        <v>35138.28200000005</v>
      </c>
      <c r="Z35" s="154">
        <v>35499.514000000003</v>
      </c>
      <c r="AA35" s="154">
        <v>41925.194999999985</v>
      </c>
      <c r="AB35" s="154">
        <v>39852.698999999964</v>
      </c>
      <c r="AC35" s="154">
        <v>35007.287999999979</v>
      </c>
      <c r="AD35" s="119">
        <v>33897.717999999993</v>
      </c>
      <c r="AE35" s="52">
        <f t="shared" si="31"/>
        <v>-3.1695400112113394E-2</v>
      </c>
      <c r="AG35" s="198">
        <f t="shared" si="28"/>
        <v>2.5730718413288924</v>
      </c>
      <c r="AH35" s="157">
        <f t="shared" si="28"/>
        <v>2.1152117341675951</v>
      </c>
      <c r="AI35" s="157">
        <f t="shared" si="28"/>
        <v>2.0786182429808124</v>
      </c>
      <c r="AJ35" s="157">
        <f t="shared" si="28"/>
        <v>2.2082312689324564</v>
      </c>
      <c r="AK35" s="157">
        <f t="shared" si="28"/>
        <v>2.8364029516511247</v>
      </c>
      <c r="AL35" s="157">
        <f t="shared" si="28"/>
        <v>2.9159914494554884</v>
      </c>
      <c r="AM35" s="157">
        <f t="shared" si="28"/>
        <v>2.6482236092860245</v>
      </c>
      <c r="AN35" s="157">
        <f t="shared" si="28"/>
        <v>2.4414298807413699</v>
      </c>
      <c r="AO35" s="157">
        <f t="shared" si="28"/>
        <v>2.5776024338708856</v>
      </c>
      <c r="AP35" s="157">
        <f t="shared" si="28"/>
        <v>2.962909422884465</v>
      </c>
      <c r="AQ35" s="157">
        <f t="shared" si="28"/>
        <v>2.6702840031607016</v>
      </c>
      <c r="AR35" s="157">
        <f t="shared" si="28"/>
        <v>2.9177581046988688</v>
      </c>
      <c r="AS35" s="157">
        <f t="shared" ref="AS35" si="42">(AD35/N35)*10</f>
        <v>2.5840147574708383</v>
      </c>
      <c r="AT35" s="52">
        <f t="shared" ref="AT35" si="43">IF(AS35="","",(AS35-AR35)/AR35)</f>
        <v>-0.11438348733932312</v>
      </c>
      <c r="AW35" s="105"/>
    </row>
    <row r="36" spans="1:49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19">
        <v>109777.58999999998</v>
      </c>
      <c r="O36" s="52">
        <f t="shared" si="30"/>
        <v>0.22262566463214212</v>
      </c>
      <c r="Q36" s="109" t="s">
        <v>80</v>
      </c>
      <c r="R36" s="19">
        <v>21851.23599999999</v>
      </c>
      <c r="S36" s="154">
        <v>23756.94100000001</v>
      </c>
      <c r="T36" s="154">
        <v>26722.863000000001</v>
      </c>
      <c r="U36" s="154">
        <v>25745.833000000013</v>
      </c>
      <c r="V36" s="154">
        <v>21196.857</v>
      </c>
      <c r="W36" s="154">
        <v>23742.381999999994</v>
      </c>
      <c r="X36" s="154">
        <v>27458.442999999999</v>
      </c>
      <c r="Y36" s="154">
        <v>27213.074000000004</v>
      </c>
      <c r="Z36" s="154">
        <v>30488.754000000001</v>
      </c>
      <c r="AA36" s="154">
        <v>28270.806999999997</v>
      </c>
      <c r="AB36" s="154">
        <v>25817.175000000007</v>
      </c>
      <c r="AC36" s="154">
        <v>25658.437000000005</v>
      </c>
      <c r="AD36" s="119">
        <v>29136.84399999999</v>
      </c>
      <c r="AE36" s="52">
        <f t="shared" si="31"/>
        <v>0.1355658179802606</v>
      </c>
      <c r="AG36" s="198">
        <f t="shared" si="28"/>
        <v>2.596858038930463</v>
      </c>
      <c r="AH36" s="157">
        <f t="shared" si="28"/>
        <v>2.5390380338304137</v>
      </c>
      <c r="AI36" s="157">
        <f t="shared" si="28"/>
        <v>2.4369051446930676</v>
      </c>
      <c r="AJ36" s="157">
        <f t="shared" si="28"/>
        <v>3.0047628823362675</v>
      </c>
      <c r="AK36" s="157">
        <f t="shared" si="28"/>
        <v>2.8217482283915563</v>
      </c>
      <c r="AL36" s="157">
        <f t="shared" si="28"/>
        <v>3.0548593316653818</v>
      </c>
      <c r="AM36" s="157">
        <f t="shared" si="28"/>
        <v>2.4088946240090925</v>
      </c>
      <c r="AN36" s="157">
        <f t="shared" si="28"/>
        <v>2.4788911781300693</v>
      </c>
      <c r="AO36" s="157">
        <f t="shared" si="28"/>
        <v>2.6460630977752024</v>
      </c>
      <c r="AP36" s="157">
        <f t="shared" si="28"/>
        <v>2.7962553403787336</v>
      </c>
      <c r="AQ36" s="157">
        <f t="shared" si="28"/>
        <v>2.8847610738564002</v>
      </c>
      <c r="AR36" s="157">
        <f t="shared" si="28"/>
        <v>2.8576564297455391</v>
      </c>
      <c r="AS36" s="157">
        <f t="shared" ref="AS36" si="44">(AD36/N36)*10</f>
        <v>2.6541704914454756</v>
      </c>
      <c r="AT36" s="52">
        <f t="shared" ref="AT36" si="45">IF(AS36="","",(AS36-AR36)/AR36)</f>
        <v>-7.1207278867384011E-2</v>
      </c>
      <c r="AW36" s="105"/>
    </row>
    <row r="37" spans="1:49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19">
        <v>120331.60000000003</v>
      </c>
      <c r="O37" s="52">
        <f t="shared" si="30"/>
        <v>-5.5299309434781806E-2</v>
      </c>
      <c r="Q37" s="109" t="s">
        <v>81</v>
      </c>
      <c r="R37" s="19">
        <v>36869.314999999995</v>
      </c>
      <c r="S37" s="154">
        <v>38144.778000000013</v>
      </c>
      <c r="T37" s="154">
        <v>35747.971000000005</v>
      </c>
      <c r="U37" s="154">
        <v>35405.063999999991</v>
      </c>
      <c r="V37" s="154">
        <v>39468.506000000016</v>
      </c>
      <c r="W37" s="154">
        <v>36656.012999999941</v>
      </c>
      <c r="X37" s="154">
        <v>39730.441999999974</v>
      </c>
      <c r="Y37" s="154">
        <v>38905.268000000018</v>
      </c>
      <c r="Z37" s="154">
        <v>37110.972999999998</v>
      </c>
      <c r="AA37" s="154">
        <v>44437.182000000023</v>
      </c>
      <c r="AB37" s="154">
        <v>35516.305999999968</v>
      </c>
      <c r="AC37" s="154">
        <v>38379.319000000003</v>
      </c>
      <c r="AD37" s="119">
        <v>36794.144000000015</v>
      </c>
      <c r="AE37" s="52">
        <f t="shared" si="31"/>
        <v>-4.1302843336016158E-2</v>
      </c>
      <c r="AG37" s="198">
        <f t="shared" si="28"/>
        <v>2.6609147163514684</v>
      </c>
      <c r="AH37" s="157">
        <f t="shared" si="28"/>
        <v>2.4477706740286518</v>
      </c>
      <c r="AI37" s="157">
        <f t="shared" si="28"/>
        <v>2.1417496349682335</v>
      </c>
      <c r="AJ37" s="157">
        <f t="shared" si="28"/>
        <v>2.5106144445623939</v>
      </c>
      <c r="AK37" s="157">
        <f t="shared" si="28"/>
        <v>3.1842521435822113</v>
      </c>
      <c r="AL37" s="157">
        <f t="shared" si="28"/>
        <v>3.3649454435831103</v>
      </c>
      <c r="AM37" s="157">
        <f t="shared" si="28"/>
        <v>2.7034880868546924</v>
      </c>
      <c r="AN37" s="157">
        <f t="shared" si="28"/>
        <v>2.6358170139749189</v>
      </c>
      <c r="AO37" s="157">
        <f t="shared" si="28"/>
        <v>3.1656773651131371</v>
      </c>
      <c r="AP37" s="157">
        <f t="shared" si="28"/>
        <v>3.2745226936823624</v>
      </c>
      <c r="AQ37" s="157">
        <f t="shared" si="28"/>
        <v>2.8372562827357921</v>
      </c>
      <c r="AR37" s="157">
        <f t="shared" si="28"/>
        <v>3.0130879305787333</v>
      </c>
      <c r="AS37" s="157">
        <f t="shared" ref="AS37" si="46">(AD37/N37)*10</f>
        <v>3.0577291418048129</v>
      </c>
      <c r="AT37" s="52">
        <f t="shared" ref="AT37" si="47">IF(AS37="","",(AS37-AR37)/AR37)</f>
        <v>1.4815767828423544E-2</v>
      </c>
      <c r="AW37" s="105"/>
    </row>
    <row r="38" spans="1:49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19">
        <v>133046.12999999998</v>
      </c>
      <c r="O38" s="52">
        <f t="shared" si="30"/>
        <v>4.5696333369985229E-2</v>
      </c>
      <c r="Q38" s="109" t="s">
        <v>82</v>
      </c>
      <c r="R38" s="19">
        <v>39727.941999999974</v>
      </c>
      <c r="S38" s="154">
        <v>40734.826999999983</v>
      </c>
      <c r="T38" s="154">
        <v>48266.111999999994</v>
      </c>
      <c r="U38" s="154">
        <v>48573.176999999916</v>
      </c>
      <c r="V38" s="154">
        <v>47199.009999999987</v>
      </c>
      <c r="W38" s="154">
        <v>49361.275999999947</v>
      </c>
      <c r="X38" s="154">
        <v>45412.628000000033</v>
      </c>
      <c r="Y38" s="154">
        <v>51801.627999999968</v>
      </c>
      <c r="Z38" s="154">
        <v>54582.834000000003</v>
      </c>
      <c r="AA38" s="154">
        <v>54939.106999999975</v>
      </c>
      <c r="AB38" s="154">
        <v>39610.614999999998</v>
      </c>
      <c r="AC38" s="154">
        <v>40227.44400000004</v>
      </c>
      <c r="AD38" s="119">
        <v>41347.365999999995</v>
      </c>
      <c r="AE38" s="52">
        <f t="shared" si="31"/>
        <v>2.7839750395276266E-2</v>
      </c>
      <c r="AG38" s="198">
        <f t="shared" si="28"/>
        <v>3.2539314368583776</v>
      </c>
      <c r="AH38" s="157">
        <f t="shared" si="28"/>
        <v>3.1337083285605001</v>
      </c>
      <c r="AI38" s="157">
        <f t="shared" si="28"/>
        <v>2.2562326611474677</v>
      </c>
      <c r="AJ38" s="157">
        <f t="shared" si="28"/>
        <v>3.3901116276712977</v>
      </c>
      <c r="AK38" s="157">
        <f t="shared" si="28"/>
        <v>3.3140091652530894</v>
      </c>
      <c r="AL38" s="157">
        <f t="shared" si="28"/>
        <v>3.4292885910740196</v>
      </c>
      <c r="AM38" s="157">
        <f t="shared" si="28"/>
        <v>3.2799387414257781</v>
      </c>
      <c r="AN38" s="157">
        <f t="shared" si="28"/>
        <v>3.0212068642228891</v>
      </c>
      <c r="AO38" s="157">
        <f t="shared" si="28"/>
        <v>3.2532448061198354</v>
      </c>
      <c r="AP38" s="157">
        <f t="shared" si="28"/>
        <v>3.4008016340950329</v>
      </c>
      <c r="AQ38" s="157">
        <f t="shared" si="28"/>
        <v>3.1623807399392989</v>
      </c>
      <c r="AR38" s="157">
        <f t="shared" si="28"/>
        <v>3.1617372629813776</v>
      </c>
      <c r="AS38" s="157">
        <f t="shared" ref="AS38" si="48">(AD38/N38)*10</f>
        <v>3.1077466139000061</v>
      </c>
      <c r="AT38" s="52">
        <f t="shared" ref="AT38" si="49">IF(AS38="","",(AS38-AR38)/AR38)</f>
        <v>-1.7076260482966489E-2</v>
      </c>
      <c r="AW38" s="105"/>
    </row>
    <row r="39" spans="1:49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19">
        <v>150081.52000000008</v>
      </c>
      <c r="O39" s="52">
        <f t="shared" si="30"/>
        <v>-2.4569765075647801E-2</v>
      </c>
      <c r="Q39" s="109" t="s">
        <v>83</v>
      </c>
      <c r="R39" s="19">
        <v>50334.872000000032</v>
      </c>
      <c r="S39" s="154">
        <v>48986.57900000002</v>
      </c>
      <c r="T39" s="154">
        <v>51362.042000000016</v>
      </c>
      <c r="U39" s="154">
        <v>51289.855999999963</v>
      </c>
      <c r="V39" s="154">
        <v>48284.936000000031</v>
      </c>
      <c r="W39" s="154">
        <v>53105.856999999989</v>
      </c>
      <c r="X39" s="154">
        <v>59549.020999999986</v>
      </c>
      <c r="Y39" s="154">
        <v>59908.970000000067</v>
      </c>
      <c r="Z39" s="154">
        <v>53697.078000000001</v>
      </c>
      <c r="AA39" s="154">
        <v>48381.740000000013</v>
      </c>
      <c r="AB39" s="154">
        <v>43825.39899999999</v>
      </c>
      <c r="AC39" s="154">
        <v>46964.612000000016</v>
      </c>
      <c r="AD39" s="119">
        <v>47053.168000000005</v>
      </c>
      <c r="AE39" s="52">
        <f t="shared" si="31"/>
        <v>1.8855899416349816E-3</v>
      </c>
      <c r="AG39" s="198">
        <f t="shared" si="28"/>
        <v>3.2414904621629503</v>
      </c>
      <c r="AH39" s="157">
        <f t="shared" si="28"/>
        <v>2.5668080317411479</v>
      </c>
      <c r="AI39" s="157">
        <f t="shared" ref="AI39:AQ41" si="50">IF(T39="","",(T39/D39)*10)</f>
        <v>3.1227660965473962</v>
      </c>
      <c r="AJ39" s="157">
        <f t="shared" si="50"/>
        <v>3.2923693141074821</v>
      </c>
      <c r="AK39" s="157">
        <f t="shared" si="50"/>
        <v>3.4202920027254784</v>
      </c>
      <c r="AL39" s="157">
        <f t="shared" si="50"/>
        <v>3.4483133730908344</v>
      </c>
      <c r="AM39" s="157">
        <f t="shared" si="50"/>
        <v>3.0834533940913951</v>
      </c>
      <c r="AN39" s="157">
        <f t="shared" si="50"/>
        <v>2.9683270442133765</v>
      </c>
      <c r="AO39" s="157">
        <f t="shared" si="50"/>
        <v>3.3181225695901304</v>
      </c>
      <c r="AP39" s="157">
        <f t="shared" si="50"/>
        <v>3.2080125021789963</v>
      </c>
      <c r="AQ39" s="157">
        <f t="shared" si="50"/>
        <v>3.0872727608300847</v>
      </c>
      <c r="AR39" s="157">
        <f>IF(AC39="","",(AC39/M39)*10)</f>
        <v>3.0523879633076105</v>
      </c>
      <c r="AS39" s="157">
        <f t="shared" ref="AS39" si="51">(AD39/N39)*10</f>
        <v>3.1351740041012368</v>
      </c>
      <c r="AT39" s="52">
        <f t="shared" ref="AT39" si="52">IF(AS39="","",(AS39-AR39)/AR39)</f>
        <v>2.7121729540539194E-2</v>
      </c>
      <c r="AW39" s="105"/>
    </row>
    <row r="40" spans="1:49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19">
        <v>110035.88999999997</v>
      </c>
      <c r="O40" s="52">
        <f t="shared" si="30"/>
        <v>-5.2816980516689108E-2</v>
      </c>
      <c r="Q40" s="110" t="s">
        <v>84</v>
      </c>
      <c r="R40" s="19">
        <v>35379.044000000002</v>
      </c>
      <c r="S40" s="154">
        <v>37144.067999999992</v>
      </c>
      <c r="T40" s="154">
        <v>37986.12000000001</v>
      </c>
      <c r="U40" s="154">
        <v>33420.183999999987</v>
      </c>
      <c r="V40" s="154">
        <v>33733.983000000022</v>
      </c>
      <c r="W40" s="154">
        <v>36039.897999999965</v>
      </c>
      <c r="X40" s="154">
        <v>34055.992000000013</v>
      </c>
      <c r="Y40" s="154">
        <v>36034.477999999988</v>
      </c>
      <c r="Z40" s="154">
        <v>35921.741999999998</v>
      </c>
      <c r="AA40" s="154">
        <v>37043.72399999998</v>
      </c>
      <c r="AB40" s="154">
        <v>32897.341999999997</v>
      </c>
      <c r="AC40" s="154">
        <v>33474.04300000002</v>
      </c>
      <c r="AD40" s="119">
        <v>32700.917999999991</v>
      </c>
      <c r="AE40" s="52">
        <f t="shared" si="31"/>
        <v>-2.3096254013894545E-2</v>
      </c>
      <c r="AG40" s="198">
        <f t="shared" si="28"/>
        <v>2.3641849315690981</v>
      </c>
      <c r="AH40" s="157">
        <f t="shared" si="28"/>
        <v>2.3331363931299971</v>
      </c>
      <c r="AI40" s="157">
        <f t="shared" si="50"/>
        <v>1.8672394304510065</v>
      </c>
      <c r="AJ40" s="157">
        <f t="shared" si="50"/>
        <v>3.0775081161693092</v>
      </c>
      <c r="AK40" s="157">
        <f t="shared" si="50"/>
        <v>3.1734234355002373</v>
      </c>
      <c r="AL40" s="157">
        <f t="shared" si="50"/>
        <v>3.0922544640903604</v>
      </c>
      <c r="AM40" s="157">
        <f t="shared" si="50"/>
        <v>2.9933333802103839</v>
      </c>
      <c r="AN40" s="157">
        <f t="shared" si="50"/>
        <v>2.4409599211403106</v>
      </c>
      <c r="AO40" s="157">
        <f t="shared" si="50"/>
        <v>3.0553693343062638</v>
      </c>
      <c r="AP40" s="157">
        <f t="shared" si="50"/>
        <v>2.9890526462560034</v>
      </c>
      <c r="AQ40" s="157">
        <f t="shared" si="50"/>
        <v>3.0440906927318663</v>
      </c>
      <c r="AR40" s="157">
        <f>IF(AC40="","",(AC40/M40)*10)</f>
        <v>2.8814276072156284</v>
      </c>
      <c r="AS40" s="157">
        <f t="shared" ref="AS40" si="53">(AD40/N40)*10</f>
        <v>2.9718410965731272</v>
      </c>
      <c r="AT40" s="52">
        <f t="shared" ref="AT40" si="54">IF(AS40="","",(AS40-AR40)/AR40)</f>
        <v>3.1378018705410717E-2</v>
      </c>
      <c r="AW40" s="105"/>
    </row>
    <row r="41" spans="1:49" ht="20.100000000000001" customHeight="1" thickBot="1" x14ac:dyDescent="0.3">
      <c r="A41" s="35" t="str">
        <f>A19</f>
        <v>jan-dez</v>
      </c>
      <c r="B41" s="167">
        <f>SUM(B29:B40)</f>
        <v>1496959.3399999999</v>
      </c>
      <c r="C41" s="168">
        <f t="shared" ref="C41:N41" si="55">SUM(C29:C40)</f>
        <v>1681832.61</v>
      </c>
      <c r="D41" s="168">
        <f t="shared" si="55"/>
        <v>1866671.5499999996</v>
      </c>
      <c r="E41" s="168">
        <f t="shared" si="55"/>
        <v>1638051.7199999997</v>
      </c>
      <c r="F41" s="168">
        <f t="shared" si="55"/>
        <v>1384490.7399999998</v>
      </c>
      <c r="G41" s="168">
        <f t="shared" si="55"/>
        <v>1402522.0199999996</v>
      </c>
      <c r="H41" s="168">
        <f t="shared" si="55"/>
        <v>1646785.4400000002</v>
      </c>
      <c r="I41" s="168">
        <f t="shared" si="55"/>
        <v>1678629.5899999999</v>
      </c>
      <c r="J41" s="168">
        <f t="shared" si="55"/>
        <v>1681508.8599999999</v>
      </c>
      <c r="K41" s="168">
        <f t="shared" si="55"/>
        <v>1567969.7799999993</v>
      </c>
      <c r="L41" s="168">
        <f t="shared" si="55"/>
        <v>1411747.2599999993</v>
      </c>
      <c r="M41" s="168">
        <f t="shared" si="55"/>
        <v>1508727.3799999997</v>
      </c>
      <c r="N41" s="169">
        <f t="shared" si="55"/>
        <v>1489220.4099999995</v>
      </c>
      <c r="O41" s="61">
        <f t="shared" si="30"/>
        <v>-1.2929420025505343E-2</v>
      </c>
      <c r="Q41" s="109"/>
      <c r="R41" s="167">
        <f>SUM(R29:R40)</f>
        <v>386156.65199999994</v>
      </c>
      <c r="S41" s="168">
        <f t="shared" ref="S41:AD41" si="56">SUM(S29:S40)</f>
        <v>390987.57200000004</v>
      </c>
      <c r="T41" s="168">
        <f t="shared" si="56"/>
        <v>406063.09400000004</v>
      </c>
      <c r="U41" s="168">
        <f t="shared" si="56"/>
        <v>407598.05399999983</v>
      </c>
      <c r="V41" s="168">
        <f t="shared" si="56"/>
        <v>406953.16900000011</v>
      </c>
      <c r="W41" s="168">
        <f t="shared" si="56"/>
        <v>421887.39099999977</v>
      </c>
      <c r="X41" s="168">
        <f t="shared" si="56"/>
        <v>431264.80099999998</v>
      </c>
      <c r="Y41" s="168">
        <f t="shared" si="56"/>
        <v>442364.45199999999</v>
      </c>
      <c r="Z41" s="168">
        <f t="shared" si="56"/>
        <v>454202.09499999997</v>
      </c>
      <c r="AA41" s="168">
        <f t="shared" si="56"/>
        <v>454929.95199999993</v>
      </c>
      <c r="AB41" s="168">
        <f t="shared" si="56"/>
        <v>393954.14199999993</v>
      </c>
      <c r="AC41" s="168">
        <f t="shared" si="56"/>
        <v>429645.89000000013</v>
      </c>
      <c r="AD41" s="169">
        <f t="shared" si="56"/>
        <v>420220.64300000016</v>
      </c>
      <c r="AE41" s="57">
        <f t="shared" ref="AE30:AE45" si="57">IF(AD41="","",(AD41-AC41)/AC41)</f>
        <v>-2.1937244645817446E-2</v>
      </c>
      <c r="AG41" s="199">
        <f t="shared" si="28"/>
        <v>2.5796068181785081</v>
      </c>
      <c r="AH41" s="173">
        <f t="shared" si="28"/>
        <v>2.3247710246265236</v>
      </c>
      <c r="AI41" s="173">
        <f t="shared" si="50"/>
        <v>2.1753323127467183</v>
      </c>
      <c r="AJ41" s="173">
        <f t="shared" si="50"/>
        <v>2.4883100394412452</v>
      </c>
      <c r="AK41" s="173">
        <f t="shared" si="50"/>
        <v>2.9393708259832794</v>
      </c>
      <c r="AL41" s="173">
        <f t="shared" si="50"/>
        <v>3.0080625115604236</v>
      </c>
      <c r="AM41" s="173">
        <f t="shared" si="50"/>
        <v>2.618828115215786</v>
      </c>
      <c r="AN41" s="173">
        <f t="shared" si="50"/>
        <v>2.6352713822946496</v>
      </c>
      <c r="AO41" s="173">
        <f t="shared" si="50"/>
        <v>2.7011579052875168</v>
      </c>
      <c r="AP41" s="173">
        <f t="shared" si="50"/>
        <v>2.9013948980572835</v>
      </c>
      <c r="AQ41" s="173">
        <f t="shared" si="50"/>
        <v>2.7905429899683325</v>
      </c>
      <c r="AR41" s="173">
        <f>IF(AC41="","",(AC41/M41)*10)</f>
        <v>2.8477370775891946</v>
      </c>
      <c r="AS41" s="173">
        <f>IF(AD41="","",(AD41/N41)*10)</f>
        <v>2.8217491526321501</v>
      </c>
      <c r="AT41" s="61">
        <f t="shared" ref="AT41:AT42" si="58">IF(AS41="","",(AS41-AR41)/AR41)</f>
        <v>-9.1258161301341276E-3</v>
      </c>
      <c r="AW41" s="105"/>
    </row>
    <row r="42" spans="1:49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M42" si="59">SUM(E29:E31)</f>
        <v>397992.19999999995</v>
      </c>
      <c r="F42" s="154">
        <f t="shared" si="59"/>
        <v>320914.02999999997</v>
      </c>
      <c r="G42" s="154">
        <f t="shared" si="59"/>
        <v>319240.09999999998</v>
      </c>
      <c r="H42" s="154">
        <f t="shared" si="59"/>
        <v>375788.15999999986</v>
      </c>
      <c r="I42" s="154">
        <f t="shared" si="59"/>
        <v>329821.17</v>
      </c>
      <c r="J42" s="154">
        <f t="shared" si="59"/>
        <v>409296.98</v>
      </c>
      <c r="K42" s="154">
        <f t="shared" si="59"/>
        <v>362582.60999999987</v>
      </c>
      <c r="L42" s="154">
        <f t="shared" si="59"/>
        <v>323969.94999999995</v>
      </c>
      <c r="M42" s="154">
        <f t="shared" si="59"/>
        <v>371518.00999999989</v>
      </c>
      <c r="N42" s="154">
        <f t="shared" ref="N42" si="60">SUM(N29:N31)</f>
        <v>348571.84999999986</v>
      </c>
      <c r="O42" s="61">
        <f t="shared" si="30"/>
        <v>-6.1763250723699877E-2</v>
      </c>
      <c r="Q42" s="108" t="s">
        <v>85</v>
      </c>
      <c r="R42" s="19">
        <f>SUM(R29:R31)</f>
        <v>82216.569999999963</v>
      </c>
      <c r="S42" s="154">
        <f>SUM(S29:S31)</f>
        <v>78766.856</v>
      </c>
      <c r="T42" s="154">
        <f>SUM(T29:T31)</f>
        <v>86315.356999999989</v>
      </c>
      <c r="U42" s="154">
        <f t="shared" ref="U42:AC42" si="61">SUM(U29:U31)</f>
        <v>84446.709999999992</v>
      </c>
      <c r="V42" s="154">
        <f t="shared" si="61"/>
        <v>88812.746000000028</v>
      </c>
      <c r="W42" s="154">
        <f t="shared" si="61"/>
        <v>88470.203999999969</v>
      </c>
      <c r="X42" s="154">
        <f t="shared" si="61"/>
        <v>91011.791000000027</v>
      </c>
      <c r="Y42" s="154">
        <f t="shared" si="61"/>
        <v>89366.013999999952</v>
      </c>
      <c r="Z42" s="154">
        <f t="shared" si="61"/>
        <v>99643.168000000005</v>
      </c>
      <c r="AA42" s="154">
        <f t="shared" si="61"/>
        <v>99340.117999999988</v>
      </c>
      <c r="AB42" s="154">
        <f t="shared" si="61"/>
        <v>86053.720000000016</v>
      </c>
      <c r="AC42" s="154">
        <f t="shared" si="61"/>
        <v>101509.05600000001</v>
      </c>
      <c r="AD42" s="154">
        <f t="shared" ref="AD42" si="62">SUM(AD29:AD31)</f>
        <v>97446.615000000049</v>
      </c>
      <c r="AE42" s="52">
        <f t="shared" si="57"/>
        <v>-4.0020478566956251E-2</v>
      </c>
      <c r="AG42" s="197">
        <f t="shared" si="28"/>
        <v>2.4364590200545351</v>
      </c>
      <c r="AH42" s="156">
        <f t="shared" si="28"/>
        <v>2.3667894900255999</v>
      </c>
      <c r="AI42" s="156">
        <f t="shared" si="28"/>
        <v>1.9850252923809542</v>
      </c>
      <c r="AJ42" s="156">
        <f t="shared" si="28"/>
        <v>2.1218182165379122</v>
      </c>
      <c r="AK42" s="156">
        <f t="shared" si="28"/>
        <v>2.7674934000236773</v>
      </c>
      <c r="AL42" s="156">
        <f t="shared" si="28"/>
        <v>2.7712747865947911</v>
      </c>
      <c r="AM42" s="156">
        <f t="shared" si="28"/>
        <v>2.4218908599994227</v>
      </c>
      <c r="AN42" s="156">
        <f t="shared" si="28"/>
        <v>2.7095293488892769</v>
      </c>
      <c r="AO42" s="156">
        <f t="shared" si="28"/>
        <v>2.4344955587016552</v>
      </c>
      <c r="AP42" s="156">
        <f t="shared" si="28"/>
        <v>2.7397926778672597</v>
      </c>
      <c r="AQ42" s="156">
        <f t="shared" si="28"/>
        <v>2.6562253690504329</v>
      </c>
      <c r="AR42" s="156">
        <f t="shared" si="28"/>
        <v>2.7322782009948869</v>
      </c>
      <c r="AS42" s="156">
        <f t="shared" si="28"/>
        <v>2.7955962307340676</v>
      </c>
      <c r="AT42" s="61">
        <f t="shared" si="58"/>
        <v>2.3174078582526871E-2</v>
      </c>
      <c r="AW42" s="105"/>
    </row>
    <row r="43" spans="1:49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M43" si="63">SUM(E32:E34)</f>
        <v>452362.07000000007</v>
      </c>
      <c r="F43" s="154">
        <f t="shared" si="63"/>
        <v>346745.78999999992</v>
      </c>
      <c r="G43" s="154">
        <f t="shared" si="63"/>
        <v>356512.32999999996</v>
      </c>
      <c r="H43" s="154">
        <f t="shared" si="63"/>
        <v>427716.65999999992</v>
      </c>
      <c r="I43" s="154">
        <f t="shared" si="63"/>
        <v>426590.23</v>
      </c>
      <c r="J43" s="154">
        <f t="shared" si="63"/>
        <v>454858.03</v>
      </c>
      <c r="K43" s="154">
        <f t="shared" si="63"/>
        <v>390784.71999999991</v>
      </c>
      <c r="L43" s="154">
        <f t="shared" si="63"/>
        <v>348578.50999999989</v>
      </c>
      <c r="M43" s="154">
        <f t="shared" si="63"/>
        <v>402799.82999999984</v>
      </c>
      <c r="N43" s="154">
        <f t="shared" ref="N43" si="64">SUM(N32:N34)</f>
        <v>386193.45999999979</v>
      </c>
      <c r="O43" s="52">
        <f t="shared" si="30"/>
        <v>-4.1227351064175126E-2</v>
      </c>
      <c r="Q43" s="109" t="s">
        <v>86</v>
      </c>
      <c r="R43" s="19">
        <f>SUM(R32:R34)</f>
        <v>86998.260999999969</v>
      </c>
      <c r="S43" s="154">
        <f>SUM(S32:S34)</f>
        <v>91054.148000000016</v>
      </c>
      <c r="T43" s="154">
        <f>SUM(T32:T34)</f>
        <v>86989.97</v>
      </c>
      <c r="U43" s="154">
        <f t="shared" ref="U43:AC43" si="65">SUM(U32:U34)</f>
        <v>94857.412999999986</v>
      </c>
      <c r="V43" s="154">
        <f t="shared" si="65"/>
        <v>91989.164000000033</v>
      </c>
      <c r="W43" s="154">
        <f t="shared" si="65"/>
        <v>97881.056000000011</v>
      </c>
      <c r="X43" s="154">
        <f t="shared" si="65"/>
        <v>97771.116999999969</v>
      </c>
      <c r="Y43" s="154">
        <f t="shared" si="65"/>
        <v>103996.73799999995</v>
      </c>
      <c r="Z43" s="154">
        <f t="shared" si="65"/>
        <v>107258.03199999998</v>
      </c>
      <c r="AA43" s="154">
        <f t="shared" si="65"/>
        <v>100592.079</v>
      </c>
      <c r="AB43" s="154">
        <f t="shared" si="65"/>
        <v>90380.885999999999</v>
      </c>
      <c r="AC43" s="154">
        <f t="shared" si="65"/>
        <v>108425.69100000005</v>
      </c>
      <c r="AD43" s="154">
        <f t="shared" ref="AD43" si="66">SUM(AD32:AD34)</f>
        <v>101843.8700000001</v>
      </c>
      <c r="AE43" s="52">
        <f t="shared" si="57"/>
        <v>-6.0703519058042707E-2</v>
      </c>
      <c r="AG43" s="198">
        <f t="shared" si="28"/>
        <v>2.2750732862824821</v>
      </c>
      <c r="AH43" s="157">
        <f t="shared" si="28"/>
        <v>1.9521934010893327</v>
      </c>
      <c r="AI43" s="157">
        <f t="shared" si="28"/>
        <v>2.0898434558003469</v>
      </c>
      <c r="AJ43" s="157">
        <f t="shared" si="28"/>
        <v>2.0969356029341712</v>
      </c>
      <c r="AK43" s="157">
        <f t="shared" si="28"/>
        <v>2.6529280715996597</v>
      </c>
      <c r="AL43" s="157">
        <f t="shared" si="28"/>
        <v>2.7455167118623924</v>
      </c>
      <c r="AM43" s="157">
        <f t="shared" si="28"/>
        <v>2.2858851698692302</v>
      </c>
      <c r="AN43" s="157">
        <f t="shared" si="28"/>
        <v>2.4378602857360319</v>
      </c>
      <c r="AO43" s="157">
        <f t="shared" si="28"/>
        <v>2.3580551496474618</v>
      </c>
      <c r="AP43" s="157">
        <f t="shared" si="28"/>
        <v>2.5741047142273121</v>
      </c>
      <c r="AQ43" s="157">
        <f t="shared" si="28"/>
        <v>2.5928415954270969</v>
      </c>
      <c r="AR43" s="157">
        <f t="shared" si="28"/>
        <v>2.6918008133220934</v>
      </c>
      <c r="AS43" s="157">
        <f t="shared" si="28"/>
        <v>2.6371205250342706</v>
      </c>
      <c r="AT43" s="52">
        <f>IF(AS43="","",(AS43-AR43)/AR43)</f>
        <v>-2.0313645800685735E-2</v>
      </c>
      <c r="AW43" s="105"/>
    </row>
    <row r="44" spans="1:49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M44" si="67">SUM(E35:E37)</f>
        <v>380039.47999999986</v>
      </c>
      <c r="F44" s="154">
        <f t="shared" si="67"/>
        <v>326934.71000000002</v>
      </c>
      <c r="G44" s="154">
        <f t="shared" si="67"/>
        <v>312275.05999999988</v>
      </c>
      <c r="H44" s="154">
        <f t="shared" si="67"/>
        <v>397927.66000000009</v>
      </c>
      <c r="I44" s="154">
        <f t="shared" si="67"/>
        <v>401306.53999999992</v>
      </c>
      <c r="J44" s="154">
        <f t="shared" si="67"/>
        <v>370175.25</v>
      </c>
      <c r="K44" s="154">
        <f t="shared" si="67"/>
        <v>378308.29999999981</v>
      </c>
      <c r="L44" s="154">
        <f t="shared" si="67"/>
        <v>363918.54</v>
      </c>
      <c r="M44" s="154">
        <f t="shared" si="67"/>
        <v>337143.84999999986</v>
      </c>
      <c r="N44" s="154">
        <f t="shared" ref="N44" si="68">SUM(N35:N37)</f>
        <v>361291.56000000006</v>
      </c>
      <c r="O44" s="52">
        <f t="shared" si="30"/>
        <v>7.1624352631674007E-2</v>
      </c>
      <c r="Q44" s="109" t="s">
        <v>87</v>
      </c>
      <c r="R44" s="19">
        <f>SUM(R35:R37)</f>
        <v>91499.962999999989</v>
      </c>
      <c r="S44" s="154">
        <f>SUM(S35:S37)</f>
        <v>94301.094000000012</v>
      </c>
      <c r="T44" s="154">
        <f>SUM(T35:T37)</f>
        <v>95143.493000000002</v>
      </c>
      <c r="U44" s="154">
        <f t="shared" ref="U44:AC44" si="69">SUM(U35:U37)</f>
        <v>95010.713999999993</v>
      </c>
      <c r="V44" s="154">
        <f t="shared" si="69"/>
        <v>96933.330000000016</v>
      </c>
      <c r="W44" s="154">
        <f t="shared" si="69"/>
        <v>97029.099999999919</v>
      </c>
      <c r="X44" s="154">
        <f t="shared" si="69"/>
        <v>103464.25199999993</v>
      </c>
      <c r="Y44" s="154">
        <f t="shared" si="69"/>
        <v>101256.62400000007</v>
      </c>
      <c r="Z44" s="154">
        <f t="shared" si="69"/>
        <v>103099.24100000001</v>
      </c>
      <c r="AA44" s="154">
        <f t="shared" si="69"/>
        <v>114633.18400000001</v>
      </c>
      <c r="AB44" s="154">
        <f t="shared" si="69"/>
        <v>101186.17999999993</v>
      </c>
      <c r="AC44" s="154">
        <f t="shared" si="69"/>
        <v>99045.043999999994</v>
      </c>
      <c r="AD44" s="154">
        <f t="shared" ref="AD44" si="70">SUM(AD35:AD37)</f>
        <v>99828.706000000006</v>
      </c>
      <c r="AE44" s="52">
        <f t="shared" si="57"/>
        <v>7.9121778167922392E-3</v>
      </c>
      <c r="AG44" s="198">
        <f t="shared" si="28"/>
        <v>2.613554504687233</v>
      </c>
      <c r="AH44" s="157">
        <f t="shared" si="28"/>
        <v>2.3424497621770386</v>
      </c>
      <c r="AI44" s="157">
        <f t="shared" si="28"/>
        <v>2.1934914163029777</v>
      </c>
      <c r="AJ44" s="157">
        <f t="shared" si="28"/>
        <v>2.5000222082189993</v>
      </c>
      <c r="AK44" s="157">
        <f t="shared" si="28"/>
        <v>2.9649140037776966</v>
      </c>
      <c r="AL44" s="157">
        <f t="shared" si="28"/>
        <v>3.1071677642140223</v>
      </c>
      <c r="AM44" s="157">
        <f t="shared" si="28"/>
        <v>2.6000769084511473</v>
      </c>
      <c r="AN44" s="157">
        <f t="shared" si="28"/>
        <v>2.5231740305054604</v>
      </c>
      <c r="AO44" s="157">
        <f t="shared" si="28"/>
        <v>2.7851467919586739</v>
      </c>
      <c r="AP44" s="157">
        <f t="shared" si="28"/>
        <v>3.0301524973150222</v>
      </c>
      <c r="AQ44" s="157">
        <f t="shared" si="28"/>
        <v>2.780462352921067</v>
      </c>
      <c r="AR44" s="157">
        <f t="shared" si="28"/>
        <v>2.9377680773355359</v>
      </c>
      <c r="AS44" s="157">
        <f t="shared" si="28"/>
        <v>2.7631065060030742</v>
      </c>
      <c r="AT44" s="52">
        <f>IF(AS44="","",(AS44-AR44)/AR44)</f>
        <v>-5.9453832547215348E-2</v>
      </c>
      <c r="AW44" s="105"/>
    </row>
    <row r="45" spans="1:49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L45" si="71">IF(E40="","",SUM(E38:E40))</f>
        <v>407657.96999999974</v>
      </c>
      <c r="F45" s="155">
        <f t="shared" si="71"/>
        <v>389896.20999999979</v>
      </c>
      <c r="G45" s="155">
        <f t="shared" si="71"/>
        <v>414494.53</v>
      </c>
      <c r="H45" s="155">
        <f t="shared" si="71"/>
        <v>445352.96000000014</v>
      </c>
      <c r="I45" s="155">
        <f t="shared" si="71"/>
        <v>520911.64999999973</v>
      </c>
      <c r="J45" s="155">
        <f t="shared" si="71"/>
        <v>447178.6</v>
      </c>
      <c r="K45" s="155">
        <f t="shared" si="71"/>
        <v>436294.14999999967</v>
      </c>
      <c r="L45" s="155">
        <f t="shared" si="71"/>
        <v>375280.25999999972</v>
      </c>
      <c r="M45" s="155">
        <f>SUM(M38:M40)</f>
        <v>397265.69</v>
      </c>
      <c r="N45" s="155">
        <f>SUM(N38:N40)</f>
        <v>393163.54</v>
      </c>
      <c r="O45" s="55">
        <f t="shared" si="30"/>
        <v>-1.0325960945683539E-2</v>
      </c>
      <c r="Q45" s="110" t="s">
        <v>88</v>
      </c>
      <c r="R45" s="21">
        <f>SUM(R38:R40)</f>
        <v>125441.85800000001</v>
      </c>
      <c r="S45" s="155">
        <f>SUM(S38:S40)</f>
        <v>126865.47399999999</v>
      </c>
      <c r="T45" s="155">
        <f>IF(T40="","",SUM(T38:T40))</f>
        <v>137614.27400000003</v>
      </c>
      <c r="U45" s="155">
        <f t="shared" ref="U45:AB45" si="72">IF(U40="","",SUM(U38:U40))</f>
        <v>133283.21699999986</v>
      </c>
      <c r="V45" s="155">
        <f t="shared" si="72"/>
        <v>129217.92900000005</v>
      </c>
      <c r="W45" s="155">
        <f t="shared" si="72"/>
        <v>138507.0309999999</v>
      </c>
      <c r="X45" s="155">
        <f t="shared" si="72"/>
        <v>139017.64100000003</v>
      </c>
      <c r="Y45" s="155">
        <f t="shared" si="72"/>
        <v>147745.076</v>
      </c>
      <c r="Z45" s="155">
        <f t="shared" si="72"/>
        <v>144201.65400000001</v>
      </c>
      <c r="AA45" s="155">
        <f t="shared" si="72"/>
        <v>140364.57099999997</v>
      </c>
      <c r="AB45" s="155">
        <f t="shared" si="72"/>
        <v>116333.356</v>
      </c>
      <c r="AC45" s="155">
        <f>SUM(AC38:AC40)</f>
        <v>120666.09900000007</v>
      </c>
      <c r="AD45" s="155">
        <f>SUM(AD38:AD40)</f>
        <v>121101.45199999999</v>
      </c>
      <c r="AE45" s="55">
        <f t="shared" si="57"/>
        <v>3.6079147632005178E-3</v>
      </c>
      <c r="AG45" s="200">
        <f t="shared" ref="AG45:AH45" si="73">(R45/B45)*10</f>
        <v>2.9376034082439215</v>
      </c>
      <c r="AH45" s="158">
        <f t="shared" si="73"/>
        <v>2.642822586054681</v>
      </c>
      <c r="AI45" s="158">
        <f t="shared" ref="AI45:AQ45" si="74">IF(T40="","",(T45/D45)*10)</f>
        <v>2.3651800960558829</v>
      </c>
      <c r="AJ45" s="158">
        <f t="shared" si="74"/>
        <v>3.2694863539648189</v>
      </c>
      <c r="AK45" s="158">
        <f t="shared" si="74"/>
        <v>3.3141622228130947</v>
      </c>
      <c r="AL45" s="158">
        <f t="shared" si="74"/>
        <v>3.3415888745262787</v>
      </c>
      <c r="AM45" s="158">
        <f t="shared" si="74"/>
        <v>3.1215160442629593</v>
      </c>
      <c r="AN45" s="158">
        <f t="shared" si="74"/>
        <v>2.8362789736032989</v>
      </c>
      <c r="AO45" s="158">
        <f t="shared" si="74"/>
        <v>3.2246993483140747</v>
      </c>
      <c r="AP45" s="158">
        <f t="shared" si="74"/>
        <v>3.2172003910664415</v>
      </c>
      <c r="AQ45" s="158">
        <f t="shared" si="74"/>
        <v>3.0999060808580792</v>
      </c>
      <c r="AR45" s="158">
        <f>IF(AC40="","",(AC45/M45)*10)</f>
        <v>3.0374155643795984</v>
      </c>
      <c r="AS45" s="158">
        <f>IF(AD40="","",(AD45/N45)*10)</f>
        <v>3.0801801204659007</v>
      </c>
      <c r="AT45" s="55">
        <f>IF(AS45="","",(AS45-AR45)/AR45)</f>
        <v>1.4079257572724381E-2</v>
      </c>
      <c r="AW45" s="105"/>
    </row>
    <row r="46" spans="1:49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W46" s="105"/>
    </row>
    <row r="47" spans="1:49" ht="15.75" thickBot="1" x14ac:dyDescent="0.3">
      <c r="O47" s="107" t="s">
        <v>1</v>
      </c>
      <c r="AE47" s="293">
        <v>1000</v>
      </c>
      <c r="AT47" s="293" t="s">
        <v>47</v>
      </c>
      <c r="AW47" s="105"/>
    </row>
    <row r="48" spans="1:49" ht="20.100000000000001" customHeight="1" x14ac:dyDescent="0.25">
      <c r="A48" s="327" t="s">
        <v>15</v>
      </c>
      <c r="B48" s="329" t="s">
        <v>72</v>
      </c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4"/>
      <c r="O48" s="325" t="s">
        <v>130</v>
      </c>
      <c r="Q48" s="330" t="s">
        <v>3</v>
      </c>
      <c r="R48" s="322" t="s">
        <v>72</v>
      </c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4"/>
      <c r="AE48" s="325" t="s">
        <v>130</v>
      </c>
      <c r="AG48" s="322" t="s">
        <v>72</v>
      </c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4"/>
      <c r="AT48" s="325" t="str">
        <f>AE48</f>
        <v>D       2022/2021</v>
      </c>
      <c r="AW48" s="105"/>
    </row>
    <row r="49" spans="1:49" ht="20.100000000000001" customHeight="1" thickBot="1" x14ac:dyDescent="0.3">
      <c r="A49" s="32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133">
        <v>2022</v>
      </c>
      <c r="O49" s="326"/>
      <c r="Q49" s="331"/>
      <c r="R49" s="25">
        <v>2010</v>
      </c>
      <c r="S49" s="135">
        <v>2011</v>
      </c>
      <c r="T49" s="135">
        <v>2012</v>
      </c>
      <c r="U49" s="135">
        <v>2013</v>
      </c>
      <c r="V49" s="135">
        <v>2014</v>
      </c>
      <c r="W49" s="135">
        <v>2015</v>
      </c>
      <c r="X49" s="135">
        <v>2016</v>
      </c>
      <c r="Y49" s="135">
        <v>2017</v>
      </c>
      <c r="Z49" s="135">
        <v>2018</v>
      </c>
      <c r="AA49" s="135">
        <v>2019</v>
      </c>
      <c r="AB49" s="135">
        <v>2020</v>
      </c>
      <c r="AC49" s="135">
        <v>2021</v>
      </c>
      <c r="AD49" s="133">
        <v>2022</v>
      </c>
      <c r="AE49" s="326"/>
      <c r="AG49" s="25">
        <v>2010</v>
      </c>
      <c r="AH49" s="135">
        <v>2011</v>
      </c>
      <c r="AI49" s="135">
        <v>2012</v>
      </c>
      <c r="AJ49" s="135">
        <v>2013</v>
      </c>
      <c r="AK49" s="135">
        <v>2014</v>
      </c>
      <c r="AL49" s="135">
        <v>2015</v>
      </c>
      <c r="AM49" s="135">
        <v>2017</v>
      </c>
      <c r="AN49" s="135">
        <v>2017</v>
      </c>
      <c r="AO49" s="135">
        <v>2018</v>
      </c>
      <c r="AP49" s="135">
        <v>2019</v>
      </c>
      <c r="AQ49" s="135">
        <v>2020</v>
      </c>
      <c r="AR49" s="135">
        <v>2021</v>
      </c>
      <c r="AS49" s="133">
        <v>2022</v>
      </c>
      <c r="AT49" s="326"/>
      <c r="AW49" s="105"/>
    </row>
    <row r="50" spans="1:49" ht="3" customHeight="1" thickBot="1" x14ac:dyDescent="0.3">
      <c r="A50" s="295" t="s">
        <v>90</v>
      </c>
      <c r="B50" s="294"/>
      <c r="C50" s="294"/>
      <c r="D50" s="294"/>
      <c r="E50" s="294"/>
      <c r="F50" s="294"/>
      <c r="G50" s="294"/>
      <c r="H50" s="294"/>
      <c r="I50" s="294"/>
      <c r="J50" s="299"/>
      <c r="K50" s="294"/>
      <c r="L50" s="294"/>
      <c r="M50" s="294"/>
      <c r="N50" s="294"/>
      <c r="O50" s="296"/>
      <c r="Q50" s="295"/>
      <c r="R50" s="297">
        <v>2010</v>
      </c>
      <c r="S50" s="297">
        <v>2011</v>
      </c>
      <c r="T50" s="297">
        <v>2012</v>
      </c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8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6"/>
      <c r="AW50" s="105"/>
    </row>
    <row r="51" spans="1:49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112">
        <v>128659.4999999998</v>
      </c>
      <c r="O51" s="61">
        <f>IF(N51="","",(N51-M51)/M51)</f>
        <v>5.7649260571559467E-2</v>
      </c>
      <c r="Q51" s="109" t="s">
        <v>73</v>
      </c>
      <c r="R51" s="115">
        <v>14178.058999999999</v>
      </c>
      <c r="S51" s="153">
        <v>16344.844999999999</v>
      </c>
      <c r="T51" s="153">
        <v>18481.169000000002</v>
      </c>
      <c r="U51" s="153">
        <v>20000.632999999987</v>
      </c>
      <c r="V51" s="153">
        <v>18045.733999999989</v>
      </c>
      <c r="W51" s="153">
        <v>19063.57499999999</v>
      </c>
      <c r="X51" s="153">
        <v>17884.870999999992</v>
      </c>
      <c r="Y51" s="153">
        <v>22256.164000000001</v>
      </c>
      <c r="Z51" s="153">
        <v>22751.996999999999</v>
      </c>
      <c r="AA51" s="153">
        <v>25859.545000000013</v>
      </c>
      <c r="AB51" s="153">
        <v>35304.031000000017</v>
      </c>
      <c r="AC51" s="153">
        <v>29875.058000000012</v>
      </c>
      <c r="AD51" s="112">
        <v>35719.703999999983</v>
      </c>
      <c r="AE51" s="61">
        <f>(AD51-AC51)/AC51</f>
        <v>0.19563630637972215</v>
      </c>
      <c r="AG51" s="197">
        <f t="shared" ref="AG51:AS66" si="75">(R51/B51)*10</f>
        <v>1.8403950095881081</v>
      </c>
      <c r="AH51" s="156">
        <f t="shared" si="75"/>
        <v>2.1615227579625658</v>
      </c>
      <c r="AI51" s="156">
        <f t="shared" si="75"/>
        <v>1.6233752122420044</v>
      </c>
      <c r="AJ51" s="156">
        <f t="shared" si="75"/>
        <v>2.1365698136809841</v>
      </c>
      <c r="AK51" s="156">
        <f t="shared" si="75"/>
        <v>1.9118665881821473</v>
      </c>
      <c r="AL51" s="156">
        <f t="shared" si="75"/>
        <v>2.084887683249244</v>
      </c>
      <c r="AM51" s="156">
        <f t="shared" si="75"/>
        <v>2.5496644283820684</v>
      </c>
      <c r="AN51" s="156">
        <f t="shared" si="75"/>
        <v>2.3022728777371348</v>
      </c>
      <c r="AO51" s="156">
        <f t="shared" si="75"/>
        <v>2.6245023255663726</v>
      </c>
      <c r="AP51" s="156">
        <f t="shared" si="75"/>
        <v>2.5168305052232003</v>
      </c>
      <c r="AQ51" s="156">
        <f t="shared" si="75"/>
        <v>2.5770024051709339</v>
      </c>
      <c r="AR51" s="156">
        <f t="shared" si="75"/>
        <v>2.4558880613738214</v>
      </c>
      <c r="AS51" s="156">
        <f t="shared" si="75"/>
        <v>2.7762974362561677</v>
      </c>
      <c r="AT51" s="61">
        <f t="shared" ref="AT51" si="76">IF(AS51="","",(AS51-AR51)/AR51)</f>
        <v>0.13046578951286139</v>
      </c>
      <c r="AW51" s="105"/>
    </row>
    <row r="52" spans="1:49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119">
        <v>139222.91999999995</v>
      </c>
      <c r="O52" s="52">
        <f t="shared" ref="O52:O67" si="77">IF(N52="","",(N52-M52)/M52)</f>
        <v>0.12026413281892219</v>
      </c>
      <c r="Q52" s="109" t="s">
        <v>74</v>
      </c>
      <c r="R52" s="117">
        <v>14439.179</v>
      </c>
      <c r="S52" s="154">
        <v>17444.693999999992</v>
      </c>
      <c r="T52" s="154">
        <v>20090.994000000017</v>
      </c>
      <c r="U52" s="154">
        <v>22514.599000000009</v>
      </c>
      <c r="V52" s="154">
        <v>22065.344000000008</v>
      </c>
      <c r="W52" s="154">
        <v>19101.218999999997</v>
      </c>
      <c r="X52" s="154">
        <v>19254.929999999989</v>
      </c>
      <c r="Y52" s="154">
        <v>22517.317999999988</v>
      </c>
      <c r="Z52" s="154">
        <v>25713.953000000001</v>
      </c>
      <c r="AA52" s="154">
        <v>28323.108</v>
      </c>
      <c r="AB52" s="154">
        <v>28077.08600000001</v>
      </c>
      <c r="AC52" s="154">
        <v>31587.51399999997</v>
      </c>
      <c r="AD52" s="119">
        <v>37713.375000000029</v>
      </c>
      <c r="AE52" s="52">
        <f t="shared" ref="AE52:AE62" si="78">(AD52-AC52)/AC52</f>
        <v>0.19393298883856655</v>
      </c>
      <c r="AG52" s="198">
        <f t="shared" si="75"/>
        <v>1.9828769390109828</v>
      </c>
      <c r="AH52" s="157">
        <f t="shared" si="75"/>
        <v>1.9988227993313985</v>
      </c>
      <c r="AI52" s="157">
        <f t="shared" si="75"/>
        <v>1.9749874173279136</v>
      </c>
      <c r="AJ52" s="157">
        <f t="shared" si="75"/>
        <v>2.0345965286625685</v>
      </c>
      <c r="AK52" s="157">
        <f t="shared" si="75"/>
        <v>2.0060953800975545</v>
      </c>
      <c r="AL52" s="157">
        <f t="shared" si="75"/>
        <v>2.0568406639230217</v>
      </c>
      <c r="AM52" s="157">
        <f t="shared" si="75"/>
        <v>2.6533769046368283</v>
      </c>
      <c r="AN52" s="157">
        <f t="shared" si="75"/>
        <v>2.647838667682183</v>
      </c>
      <c r="AO52" s="157">
        <f t="shared" si="75"/>
        <v>2.631341738074287</v>
      </c>
      <c r="AP52" s="157">
        <f t="shared" si="75"/>
        <v>2.536018842558001</v>
      </c>
      <c r="AQ52" s="157">
        <f t="shared" si="75"/>
        <v>2.4832292547690611</v>
      </c>
      <c r="AR52" s="157">
        <f t="shared" si="75"/>
        <v>2.5417049850064588</v>
      </c>
      <c r="AS52" s="157">
        <f t="shared" ref="AS52" si="79">(AD52/N52)*10</f>
        <v>2.7088481551744525</v>
      </c>
      <c r="AT52" s="52">
        <f t="shared" ref="AT52" si="80">IF(AS52="","",(AS52-AR52)/AR52)</f>
        <v>6.5760255873113849E-2</v>
      </c>
      <c r="AW52" s="105"/>
    </row>
    <row r="53" spans="1:49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119">
        <v>144818.48000000007</v>
      </c>
      <c r="O53" s="52">
        <f t="shared" si="77"/>
        <v>-9.7654812518714579E-2</v>
      </c>
      <c r="Q53" s="109" t="s">
        <v>75</v>
      </c>
      <c r="R53" s="117">
        <v>16992.152000000002</v>
      </c>
      <c r="S53" s="154">
        <v>19273.382000000009</v>
      </c>
      <c r="T53" s="154">
        <v>22749.488000000016</v>
      </c>
      <c r="U53" s="154">
        <v>20836.083999999995</v>
      </c>
      <c r="V53" s="154">
        <v>21337.534000000003</v>
      </c>
      <c r="W53" s="154">
        <v>27425.90399999998</v>
      </c>
      <c r="X53" s="154">
        <v>21464.642000000003</v>
      </c>
      <c r="Y53" s="154">
        <v>29322.409999999974</v>
      </c>
      <c r="Z53" s="154">
        <v>27877.649000000001</v>
      </c>
      <c r="AA53" s="154">
        <v>26138.823000000029</v>
      </c>
      <c r="AB53" s="154">
        <v>35987.321000000011</v>
      </c>
      <c r="AC53" s="154">
        <v>45543.809999999983</v>
      </c>
      <c r="AD53" s="119">
        <v>41273.985000000037</v>
      </c>
      <c r="AE53" s="52">
        <f t="shared" si="78"/>
        <v>-9.3752037872983127E-2</v>
      </c>
      <c r="AG53" s="198">
        <f t="shared" si="75"/>
        <v>2.0077226683000542</v>
      </c>
      <c r="AH53" s="157">
        <f t="shared" si="75"/>
        <v>1.8315235126543004</v>
      </c>
      <c r="AI53" s="157">
        <f t="shared" si="75"/>
        <v>1.8119557041330736</v>
      </c>
      <c r="AJ53" s="157">
        <f t="shared" si="75"/>
        <v>2.0167206334389824</v>
      </c>
      <c r="AK53" s="157">
        <f t="shared" si="75"/>
        <v>1.9826132412987234</v>
      </c>
      <c r="AL53" s="157">
        <f t="shared" si="75"/>
        <v>2.113228319300315</v>
      </c>
      <c r="AM53" s="157">
        <f t="shared" si="75"/>
        <v>2.602660007755369</v>
      </c>
      <c r="AN53" s="157">
        <f t="shared" si="75"/>
        <v>2.6739934021991134</v>
      </c>
      <c r="AO53" s="157">
        <f t="shared" si="75"/>
        <v>2.617554001228326</v>
      </c>
      <c r="AP53" s="157">
        <f t="shared" si="75"/>
        <v>2.609925131515602</v>
      </c>
      <c r="AQ53" s="157">
        <f t="shared" si="75"/>
        <v>2.6161012043466729</v>
      </c>
      <c r="AR53" s="157">
        <f t="shared" si="75"/>
        <v>2.8377757985763976</v>
      </c>
      <c r="AS53" s="157">
        <f t="shared" ref="AS53" si="81">(AD53/N53)*10</f>
        <v>2.8500495931182273</v>
      </c>
      <c r="AT53" s="52">
        <f t="shared" ref="AT53" si="82">IF(AS53="","",(AS53-AR53)/AR53)</f>
        <v>4.3251459639577338E-3</v>
      </c>
      <c r="AW53" s="105"/>
    </row>
    <row r="54" spans="1:49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119">
        <v>130088.77</v>
      </c>
      <c r="O54" s="52">
        <f t="shared" si="77"/>
        <v>-0.14813083377753153</v>
      </c>
      <c r="Q54" s="109" t="s">
        <v>76</v>
      </c>
      <c r="R54" s="117">
        <v>16453.240000000009</v>
      </c>
      <c r="S54" s="154">
        <v>17348.706999999995</v>
      </c>
      <c r="T54" s="154">
        <v>21481.076000000001</v>
      </c>
      <c r="U54" s="154">
        <v>23047.187999999995</v>
      </c>
      <c r="V54" s="154">
        <v>22346.683000000005</v>
      </c>
      <c r="W54" s="154">
        <v>26898.605999999982</v>
      </c>
      <c r="X54" s="154">
        <v>21576.277000000009</v>
      </c>
      <c r="Y54" s="154">
        <v>21389.478000000017</v>
      </c>
      <c r="Z54" s="154">
        <v>27604.588</v>
      </c>
      <c r="AA54" s="154">
        <v>27317.737999999994</v>
      </c>
      <c r="AB54" s="154">
        <v>32348.051999999996</v>
      </c>
      <c r="AC54" s="154">
        <v>41453.064999999973</v>
      </c>
      <c r="AD54" s="119">
        <v>37378.63299999998</v>
      </c>
      <c r="AE54" s="52">
        <f t="shared" si="78"/>
        <v>-9.8290247054107965E-2</v>
      </c>
      <c r="AG54" s="198">
        <f t="shared" si="75"/>
        <v>1.9069227134443323</v>
      </c>
      <c r="AH54" s="157">
        <f t="shared" si="75"/>
        <v>1.915464103514757</v>
      </c>
      <c r="AI54" s="157">
        <f t="shared" si="75"/>
        <v>1.8761332001822941</v>
      </c>
      <c r="AJ54" s="157">
        <f t="shared" si="75"/>
        <v>1.8126793237794652</v>
      </c>
      <c r="AK54" s="157">
        <f t="shared" si="75"/>
        <v>2.2034024597762674</v>
      </c>
      <c r="AL54" s="157">
        <f t="shared" si="75"/>
        <v>1.9447659298682476</v>
      </c>
      <c r="AM54" s="157">
        <f t="shared" si="75"/>
        <v>2.43607496637682</v>
      </c>
      <c r="AN54" s="157">
        <f t="shared" si="75"/>
        <v>2.3737374992869791</v>
      </c>
      <c r="AO54" s="157">
        <f t="shared" si="75"/>
        <v>2.3781815706915439</v>
      </c>
      <c r="AP54" s="157">
        <f t="shared" si="75"/>
        <v>2.4789600355286541</v>
      </c>
      <c r="AQ54" s="157">
        <f t="shared" si="75"/>
        <v>2.7486232264577093</v>
      </c>
      <c r="AR54" s="157">
        <f t="shared" si="75"/>
        <v>2.7144993314116017</v>
      </c>
      <c r="AS54" s="157">
        <f t="shared" ref="AS54" si="83">(AD54/N54)*10</f>
        <v>2.8733174277841185</v>
      </c>
      <c r="AT54" s="52">
        <f t="shared" ref="AT54" si="84">IF(AS54="","",(AS54-AR54)/AR54)</f>
        <v>5.8507325654756276E-2</v>
      </c>
      <c r="AW54" s="105"/>
    </row>
    <row r="55" spans="1:49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119">
        <v>147437.25999999975</v>
      </c>
      <c r="O55" s="52">
        <f t="shared" si="77"/>
        <v>-6.9622483346413716E-2</v>
      </c>
      <c r="Q55" s="109" t="s">
        <v>77</v>
      </c>
      <c r="R55" s="117">
        <v>18200.404999999999</v>
      </c>
      <c r="S55" s="154">
        <v>20446.271000000008</v>
      </c>
      <c r="T55" s="154">
        <v>22726.202999999998</v>
      </c>
      <c r="U55" s="154">
        <v>24859.089999999986</v>
      </c>
      <c r="V55" s="154">
        <v>23995.31</v>
      </c>
      <c r="W55" s="154">
        <v>23727.782000000003</v>
      </c>
      <c r="X55" s="154">
        <v>22966.652000000002</v>
      </c>
      <c r="Y55" s="154">
        <v>30743.068000000036</v>
      </c>
      <c r="Z55" s="154">
        <v>29718.337</v>
      </c>
      <c r="AA55" s="154">
        <v>31960.788000000026</v>
      </c>
      <c r="AB55" s="154">
        <v>29316.248000000011</v>
      </c>
      <c r="AC55" s="154">
        <v>42035.093000000081</v>
      </c>
      <c r="AD55" s="119">
        <v>42309.952000000027</v>
      </c>
      <c r="AE55" s="52">
        <f t="shared" si="78"/>
        <v>6.5387984273032364E-3</v>
      </c>
      <c r="AG55" s="198">
        <f t="shared" si="75"/>
        <v>1.7520340711061637</v>
      </c>
      <c r="AH55" s="157">
        <f t="shared" si="75"/>
        <v>1.7517428736684229</v>
      </c>
      <c r="AI55" s="157">
        <f t="shared" si="75"/>
        <v>1.726322321385233</v>
      </c>
      <c r="AJ55" s="157">
        <f t="shared" si="75"/>
        <v>2.0015272066699175</v>
      </c>
      <c r="AK55" s="157">
        <f t="shared" si="75"/>
        <v>2.0864842867894087</v>
      </c>
      <c r="AL55" s="157">
        <f t="shared" si="75"/>
        <v>2.3291488172697856</v>
      </c>
      <c r="AM55" s="157">
        <f t="shared" si="75"/>
        <v>2.331685483786639</v>
      </c>
      <c r="AN55" s="157">
        <f t="shared" si="75"/>
        <v>2.4456093561553693</v>
      </c>
      <c r="AO55" s="157">
        <f t="shared" si="75"/>
        <v>2.5166896261109475</v>
      </c>
      <c r="AP55" s="157">
        <f t="shared" si="75"/>
        <v>2.3149959655163963</v>
      </c>
      <c r="AQ55" s="157">
        <f t="shared" si="75"/>
        <v>2.5229270215366979</v>
      </c>
      <c r="AR55" s="157">
        <f t="shared" si="75"/>
        <v>2.6525523763560646</v>
      </c>
      <c r="AS55" s="157">
        <f t="shared" ref="AS55" si="85">(AD55/N55)*10</f>
        <v>2.8696919625337651</v>
      </c>
      <c r="AT55" s="52">
        <f t="shared" ref="AT55" si="86">IF(AS55="","",(AS55-AR55)/AR55)</f>
        <v>8.1860621533134587E-2</v>
      </c>
      <c r="AW55" s="105"/>
    </row>
    <row r="56" spans="1:49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119">
        <v>133743.93</v>
      </c>
      <c r="O56" s="52">
        <f t="shared" si="77"/>
        <v>-7.0239551225452015E-2</v>
      </c>
      <c r="Q56" s="109" t="s">
        <v>78</v>
      </c>
      <c r="R56" s="117">
        <v>17415.862000000005</v>
      </c>
      <c r="S56" s="154">
        <v>20004.232999999982</v>
      </c>
      <c r="T56" s="154">
        <v>23077.424999999992</v>
      </c>
      <c r="U56" s="154">
        <v>20396.612000000005</v>
      </c>
      <c r="V56" s="154">
        <v>22655.134000000016</v>
      </c>
      <c r="W56" s="154">
        <v>25022.574999999983</v>
      </c>
      <c r="X56" s="154">
        <v>20750.199000000015</v>
      </c>
      <c r="Y56" s="154">
        <v>28108.851999999995</v>
      </c>
      <c r="Z56" s="154">
        <v>27267.624</v>
      </c>
      <c r="AA56" s="154">
        <v>25611.110000000004</v>
      </c>
      <c r="AB56" s="154">
        <v>32107.317999999985</v>
      </c>
      <c r="AC56" s="154">
        <v>37813.970000000023</v>
      </c>
      <c r="AD56" s="119">
        <v>38237.15100000002</v>
      </c>
      <c r="AE56" s="52">
        <f t="shared" si="78"/>
        <v>1.1191128569679317E-2</v>
      </c>
      <c r="AG56" s="198">
        <f t="shared" si="75"/>
        <v>2.1642824699311363</v>
      </c>
      <c r="AH56" s="157">
        <f t="shared" si="75"/>
        <v>1.6258312843389231</v>
      </c>
      <c r="AI56" s="157">
        <f t="shared" si="75"/>
        <v>1.8444156881700937</v>
      </c>
      <c r="AJ56" s="157">
        <f t="shared" si="75"/>
        <v>2.2679253964330508</v>
      </c>
      <c r="AK56" s="157">
        <f t="shared" si="75"/>
        <v>1.9775145141985686</v>
      </c>
      <c r="AL56" s="157">
        <f t="shared" si="75"/>
        <v>2.2301042720461464</v>
      </c>
      <c r="AM56" s="157">
        <f t="shared" si="75"/>
        <v>2.4649217088977964</v>
      </c>
      <c r="AN56" s="157">
        <f t="shared" si="75"/>
        <v>2.2994092133916011</v>
      </c>
      <c r="AO56" s="157">
        <f t="shared" si="75"/>
        <v>2.5374049995421668</v>
      </c>
      <c r="AP56" s="157">
        <f t="shared" si="75"/>
        <v>2.5635245583717103</v>
      </c>
      <c r="AQ56" s="157">
        <f t="shared" si="75"/>
        <v>2.3079094660369694</v>
      </c>
      <c r="AR56" s="157">
        <f t="shared" si="75"/>
        <v>2.6287498593130412</v>
      </c>
      <c r="AS56" s="157">
        <f t="shared" ref="AS56" si="87">(AD56/N56)*10</f>
        <v>2.858982160910033</v>
      </c>
      <c r="AT56" s="52">
        <f t="shared" ref="AT56" si="88">IF(AS56="","",(AS56-AR56)/AR56)</f>
        <v>8.7582430401787009E-2</v>
      </c>
      <c r="AW56" s="105"/>
    </row>
    <row r="57" spans="1:49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119">
        <v>166057.73999999987</v>
      </c>
      <c r="O57" s="52">
        <f t="shared" si="77"/>
        <v>6.148025879909912E-4</v>
      </c>
      <c r="Q57" s="109" t="s">
        <v>79</v>
      </c>
      <c r="R57" s="117">
        <v>21585.097000000031</v>
      </c>
      <c r="S57" s="154">
        <v>27388.943999999978</v>
      </c>
      <c r="T57" s="154">
        <v>30041.980000000014</v>
      </c>
      <c r="U57" s="154">
        <v>31158.237999999987</v>
      </c>
      <c r="V57" s="154">
        <v>32854.051000000014</v>
      </c>
      <c r="W57" s="154">
        <v>32382.404999999973</v>
      </c>
      <c r="X57" s="154">
        <v>26168.737000000016</v>
      </c>
      <c r="Y57" s="154">
        <v>29583.368000000006</v>
      </c>
      <c r="Z57" s="154">
        <v>33476.61</v>
      </c>
      <c r="AA57" s="154">
        <v>36683.536999999989</v>
      </c>
      <c r="AB57" s="154">
        <v>47305.887999999992</v>
      </c>
      <c r="AC57" s="154">
        <v>47700.946000000025</v>
      </c>
      <c r="AD57" s="119">
        <v>48310.505000000019</v>
      </c>
      <c r="AE57" s="52">
        <f t="shared" si="78"/>
        <v>1.2778761243015883E-2</v>
      </c>
      <c r="AG57" s="198">
        <f t="shared" si="75"/>
        <v>1.78028436914874</v>
      </c>
      <c r="AH57" s="157">
        <f t="shared" si="75"/>
        <v>1.8490670998920886</v>
      </c>
      <c r="AI57" s="157">
        <f t="shared" si="75"/>
        <v>2.0713675613226452</v>
      </c>
      <c r="AJ57" s="157">
        <f t="shared" si="75"/>
        <v>2.6398668876056313</v>
      </c>
      <c r="AK57" s="157">
        <f t="shared" si="75"/>
        <v>2.1564433770399614</v>
      </c>
      <c r="AL57" s="157">
        <f t="shared" si="75"/>
        <v>2.2613040218962874</v>
      </c>
      <c r="AM57" s="157">
        <f t="shared" si="75"/>
        <v>2.3003462816760107</v>
      </c>
      <c r="AN57" s="157">
        <f t="shared" si="75"/>
        <v>2.695125703096739</v>
      </c>
      <c r="AO57" s="157">
        <f t="shared" si="75"/>
        <v>2.7967861439132284</v>
      </c>
      <c r="AP57" s="157">
        <f t="shared" si="75"/>
        <v>2.7346902490333531</v>
      </c>
      <c r="AQ57" s="157">
        <f t="shared" si="75"/>
        <v>2.5669833050728972</v>
      </c>
      <c r="AR57" s="157">
        <f t="shared" si="75"/>
        <v>2.8743178526367079</v>
      </c>
      <c r="AS57" s="157">
        <f t="shared" ref="AS57" si="89">(AD57/N57)*10</f>
        <v>2.9092594539706522</v>
      </c>
      <c r="AT57" s="52">
        <f t="shared" ref="AT57" si="90">IF(AS57="","",(AS57-AR57)/AR57)</f>
        <v>1.2156484816698754E-2</v>
      </c>
      <c r="AW57" s="105"/>
    </row>
    <row r="58" spans="1:49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119">
        <v>142575.53000000003</v>
      </c>
      <c r="O58" s="52">
        <f t="shared" si="77"/>
        <v>-7.4754934549657644E-3</v>
      </c>
      <c r="Q58" s="109" t="s">
        <v>80</v>
      </c>
      <c r="R58" s="117">
        <v>17333.093000000012</v>
      </c>
      <c r="S58" s="154">
        <v>19429.269</v>
      </c>
      <c r="T58" s="154">
        <v>22173.393</v>
      </c>
      <c r="U58" s="154">
        <v>23485.576000000015</v>
      </c>
      <c r="V58" s="154">
        <v>20594.052000000025</v>
      </c>
      <c r="W58" s="154">
        <v>21320.543000000012</v>
      </c>
      <c r="X58" s="154">
        <v>22518.471000000009</v>
      </c>
      <c r="Y58" s="154">
        <v>23832.374000000018</v>
      </c>
      <c r="Z58" s="154">
        <v>25445.677</v>
      </c>
      <c r="AA58" s="154">
        <v>24566.240999999998</v>
      </c>
      <c r="AB58" s="154">
        <v>31984.679000000015</v>
      </c>
      <c r="AC58" s="154">
        <v>35298.485999999997</v>
      </c>
      <c r="AD58" s="119">
        <v>41312.681000000026</v>
      </c>
      <c r="AE58" s="52">
        <f t="shared" si="78"/>
        <v>0.17038110359747524</v>
      </c>
      <c r="AG58" s="198">
        <f t="shared" si="75"/>
        <v>1.6675286305808483</v>
      </c>
      <c r="AH58" s="157">
        <f t="shared" si="75"/>
        <v>1.5335201199016324</v>
      </c>
      <c r="AI58" s="157">
        <f t="shared" si="75"/>
        <v>1.7218122402971472</v>
      </c>
      <c r="AJ58" s="157">
        <f t="shared" si="75"/>
        <v>2.1904030522566904</v>
      </c>
      <c r="AK58" s="157">
        <f t="shared" si="75"/>
        <v>2.2098559498187784</v>
      </c>
      <c r="AL58" s="157">
        <f t="shared" si="75"/>
        <v>1.9543144793232015</v>
      </c>
      <c r="AM58" s="157">
        <f t="shared" si="75"/>
        <v>2.3412179443459293</v>
      </c>
      <c r="AN58" s="157">
        <f t="shared" si="75"/>
        <v>2.250318511572504</v>
      </c>
      <c r="AO58" s="157">
        <f t="shared" si="75"/>
        <v>2.5225098647387783</v>
      </c>
      <c r="AP58" s="157">
        <f t="shared" si="75"/>
        <v>2.5830822495328061</v>
      </c>
      <c r="AQ58" s="157">
        <f t="shared" si="75"/>
        <v>2.554902722610267</v>
      </c>
      <c r="AR58" s="157">
        <f t="shared" si="75"/>
        <v>2.4572668535012139</v>
      </c>
      <c r="AS58" s="157">
        <f t="shared" ref="AS58" si="91">(AD58/N58)*10</f>
        <v>2.8975996792717531</v>
      </c>
      <c r="AT58" s="52">
        <f t="shared" ref="AT58" si="92">IF(AS58="","",(AS58-AR58)/AR58)</f>
        <v>0.17919617690001194</v>
      </c>
      <c r="AW58" s="105"/>
    </row>
    <row r="59" spans="1:49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119">
        <v>184395.19000000009</v>
      </c>
      <c r="O59" s="52">
        <f t="shared" si="77"/>
        <v>0.20536504720166865</v>
      </c>
      <c r="Q59" s="109" t="s">
        <v>81</v>
      </c>
      <c r="R59" s="117">
        <v>27788.44999999999</v>
      </c>
      <c r="S59" s="154">
        <v>28869.683000000026</v>
      </c>
      <c r="T59" s="154">
        <v>26669.555999999982</v>
      </c>
      <c r="U59" s="154">
        <v>36191.052999999971</v>
      </c>
      <c r="V59" s="154">
        <v>36827.313000000016</v>
      </c>
      <c r="W59" s="154">
        <v>34137.561000000023</v>
      </c>
      <c r="X59" s="154">
        <v>30078.559999999987</v>
      </c>
      <c r="Y59" s="154">
        <v>32961.33</v>
      </c>
      <c r="Z59" s="154">
        <v>30391.468000000001</v>
      </c>
      <c r="AA59" s="154">
        <v>34622.571999999993</v>
      </c>
      <c r="AB59" s="154">
        <v>49065.408999999992</v>
      </c>
      <c r="AC59" s="154">
        <v>50534.001999999964</v>
      </c>
      <c r="AD59" s="119">
        <v>54675.740000000056</v>
      </c>
      <c r="AE59" s="52">
        <f t="shared" si="78"/>
        <v>8.1959430009127227E-2</v>
      </c>
      <c r="AG59" s="198">
        <f t="shared" si="75"/>
        <v>2.0176378539558204</v>
      </c>
      <c r="AH59" s="157">
        <f t="shared" si="75"/>
        <v>2.1322284964573752</v>
      </c>
      <c r="AI59" s="157">
        <f t="shared" si="75"/>
        <v>2.0698124355501131</v>
      </c>
      <c r="AJ59" s="157">
        <f t="shared" si="75"/>
        <v>2.4195441735474672</v>
      </c>
      <c r="AK59" s="157">
        <f t="shared" si="75"/>
        <v>2.2147954439362096</v>
      </c>
      <c r="AL59" s="157">
        <f t="shared" si="75"/>
        <v>2.4385642559372496</v>
      </c>
      <c r="AM59" s="157">
        <f t="shared" si="75"/>
        <v>2.6162790798815738</v>
      </c>
      <c r="AN59" s="157">
        <f t="shared" si="75"/>
        <v>2.741714467283753</v>
      </c>
      <c r="AO59" s="157">
        <f t="shared" si="75"/>
        <v>2.9662199105238427</v>
      </c>
      <c r="AP59" s="157">
        <f t="shared" si="75"/>
        <v>2.6555324622013563</v>
      </c>
      <c r="AQ59" s="157">
        <f t="shared" si="75"/>
        <v>2.786435485029668</v>
      </c>
      <c r="AR59" s="157">
        <f t="shared" si="75"/>
        <v>3.3033356079417873</v>
      </c>
      <c r="AS59" s="157">
        <f t="shared" ref="AS59" si="93">(AD59/N59)*10</f>
        <v>2.9651391665910607</v>
      </c>
      <c r="AT59" s="52">
        <f t="shared" ref="AT59" si="94">IF(AS59="","",(AS59-AR59)/AR59)</f>
        <v>-0.10238028510867746</v>
      </c>
      <c r="AW59" s="105"/>
    </row>
    <row r="60" spans="1:49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119">
        <v>169080.21999999997</v>
      </c>
      <c r="O60" s="52">
        <f t="shared" si="77"/>
        <v>1.2184147832811645E-2</v>
      </c>
      <c r="Q60" s="109" t="s">
        <v>82</v>
      </c>
      <c r="R60" s="117">
        <v>22777.257000000005</v>
      </c>
      <c r="S60" s="154">
        <v>31524.350999999995</v>
      </c>
      <c r="T60" s="154">
        <v>36803.372000000003</v>
      </c>
      <c r="U60" s="154">
        <v>39015.558000000005</v>
      </c>
      <c r="V60" s="154">
        <v>41900.000000000029</v>
      </c>
      <c r="W60" s="154">
        <v>32669.316000000006</v>
      </c>
      <c r="X60" s="154">
        <v>30619.310999999994</v>
      </c>
      <c r="Y60" s="154">
        <v>36041.668000000012</v>
      </c>
      <c r="Z60" s="154">
        <v>37442.144</v>
      </c>
      <c r="AA60" s="154">
        <v>42329.99000000002</v>
      </c>
      <c r="AB60" s="154">
        <v>56468.258000000016</v>
      </c>
      <c r="AC60" s="154">
        <v>50409.224999999999</v>
      </c>
      <c r="AD60" s="119">
        <v>53950.934999999983</v>
      </c>
      <c r="AE60" s="52">
        <f t="shared" si="78"/>
        <v>7.0259163873278838E-2</v>
      </c>
      <c r="AG60" s="198">
        <f t="shared" si="75"/>
        <v>2.3647140718469641</v>
      </c>
      <c r="AH60" s="157">
        <f t="shared" si="75"/>
        <v>2.2614935016861302</v>
      </c>
      <c r="AI60" s="157">
        <f t="shared" si="75"/>
        <v>2.5580688905462297</v>
      </c>
      <c r="AJ60" s="157">
        <f t="shared" si="75"/>
        <v>2.3603331049966276</v>
      </c>
      <c r="AK60" s="157">
        <f t="shared" si="75"/>
        <v>2.5709811698639262</v>
      </c>
      <c r="AL60" s="157">
        <f t="shared" si="75"/>
        <v>2.426905203187177</v>
      </c>
      <c r="AM60" s="157">
        <f t="shared" si="75"/>
        <v>2.7569178405590455</v>
      </c>
      <c r="AN60" s="157">
        <f t="shared" si="75"/>
        <v>2.568696662723287</v>
      </c>
      <c r="AO60" s="157">
        <f t="shared" si="75"/>
        <v>2.9967018158701015</v>
      </c>
      <c r="AP60" s="157">
        <f t="shared" si="75"/>
        <v>2.6446157846551293</v>
      </c>
      <c r="AQ60" s="157">
        <f t="shared" si="75"/>
        <v>2.8633281235413843</v>
      </c>
      <c r="AR60" s="157">
        <f t="shared" si="75"/>
        <v>3.0177047586960484</v>
      </c>
      <c r="AS60" s="157">
        <f t="shared" ref="AS60" si="95">(AD60/N60)*10</f>
        <v>3.1908484032017457</v>
      </c>
      <c r="AT60" s="52">
        <f t="shared" ref="AT60" si="96">IF(AS60="","",(AS60-AR60)/AR60)</f>
        <v>5.7375939116228437E-2</v>
      </c>
      <c r="AW60" s="105"/>
    </row>
    <row r="61" spans="1:49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119">
        <v>192379.07999999993</v>
      </c>
      <c r="O61" s="52">
        <f t="shared" si="77"/>
        <v>0.16968041087242583</v>
      </c>
      <c r="Q61" s="109" t="s">
        <v>83</v>
      </c>
      <c r="R61" s="117">
        <v>25464.052000000007</v>
      </c>
      <c r="S61" s="154">
        <v>29523.48000000001</v>
      </c>
      <c r="T61" s="154">
        <v>31498.723000000002</v>
      </c>
      <c r="U61" s="154">
        <v>30997.326000000052</v>
      </c>
      <c r="V61" s="154">
        <v>32940.034999999967</v>
      </c>
      <c r="W61" s="154">
        <v>29831.125000000007</v>
      </c>
      <c r="X61" s="154">
        <v>34519.751000000018</v>
      </c>
      <c r="Y61" s="154">
        <v>30903.571</v>
      </c>
      <c r="Z61" s="154">
        <v>32156.462</v>
      </c>
      <c r="AA61" s="154">
        <v>33336.43499999999</v>
      </c>
      <c r="AB61" s="154">
        <v>49473.65399999998</v>
      </c>
      <c r="AC61" s="154">
        <v>50897.267000000043</v>
      </c>
      <c r="AD61" s="119">
        <v>57351.156000000046</v>
      </c>
      <c r="AE61" s="52">
        <f t="shared" si="78"/>
        <v>0.12680227014939716</v>
      </c>
      <c r="AG61" s="198">
        <f t="shared" si="75"/>
        <v>1.9784200067392308</v>
      </c>
      <c r="AH61" s="157">
        <f t="shared" si="75"/>
        <v>1.9672226836151285</v>
      </c>
      <c r="AI61" s="157">
        <f t="shared" ref="AI61:AS63" si="97">IF(T61="","",(T61/D61)*10)</f>
        <v>2.1967931517532344</v>
      </c>
      <c r="AJ61" s="157">
        <f t="shared" si="97"/>
        <v>2.3729260081576027</v>
      </c>
      <c r="AK61" s="157">
        <f t="shared" si="97"/>
        <v>2.4758168420606395</v>
      </c>
      <c r="AL61" s="157">
        <f t="shared" si="97"/>
        <v>2.4958910965727048</v>
      </c>
      <c r="AM61" s="157">
        <f t="shared" si="97"/>
        <v>2.8239750172941114</v>
      </c>
      <c r="AN61" s="157">
        <f t="shared" si="97"/>
        <v>2.95999563618712</v>
      </c>
      <c r="AO61" s="157">
        <f t="shared" si="97"/>
        <v>2.8613877922934243</v>
      </c>
      <c r="AP61" s="157">
        <f t="shared" si="97"/>
        <v>2.7146381384743794</v>
      </c>
      <c r="AQ61" s="157">
        <f t="shared" si="97"/>
        <v>2.7936391721613445</v>
      </c>
      <c r="AR61" s="157">
        <f t="shared" si="97"/>
        <v>3.094595117974555</v>
      </c>
      <c r="AS61" s="157">
        <f t="shared" si="97"/>
        <v>2.9811534601371452</v>
      </c>
      <c r="AT61" s="52">
        <f t="shared" ref="AT61:AT67" si="98">IF(AS61="","",(AS61-AR61)/AR61)</f>
        <v>-3.6657996769431517E-2</v>
      </c>
      <c r="AW61" s="105"/>
    </row>
    <row r="62" spans="1:49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123">
        <v>107933.08999999992</v>
      </c>
      <c r="O62" s="52">
        <f t="shared" si="77"/>
        <v>-0.12785210579344869</v>
      </c>
      <c r="Q62" s="110" t="s">
        <v>84</v>
      </c>
      <c r="R62" s="196">
        <v>15596.707000000013</v>
      </c>
      <c r="S62" s="155">
        <v>18332.828999999987</v>
      </c>
      <c r="T62" s="155">
        <v>21648.361999999994</v>
      </c>
      <c r="U62" s="155">
        <v>20693.550999999999</v>
      </c>
      <c r="V62" s="155">
        <v>23770.443999999989</v>
      </c>
      <c r="W62" s="155">
        <v>22065.902999999984</v>
      </c>
      <c r="X62" s="155">
        <v>24906.423000000003</v>
      </c>
      <c r="Y62" s="155">
        <v>28016.947000000004</v>
      </c>
      <c r="Z62" s="155">
        <v>26292.933000000001</v>
      </c>
      <c r="AA62" s="155">
        <v>27722.498999999978</v>
      </c>
      <c r="AB62" s="155">
        <v>34797.590000000011</v>
      </c>
      <c r="AC62" s="155">
        <v>34642.825000000055</v>
      </c>
      <c r="AD62" s="123">
        <v>33058.597999999991</v>
      </c>
      <c r="AE62" s="52">
        <f t="shared" si="78"/>
        <v>-4.5730306347708707E-2</v>
      </c>
      <c r="AG62" s="198">
        <f t="shared" si="75"/>
        <v>2.0408556968710365</v>
      </c>
      <c r="AH62" s="157">
        <f t="shared" si="75"/>
        <v>1.8586959199657298</v>
      </c>
      <c r="AI62" s="157">
        <f t="shared" si="97"/>
        <v>2.3103681372605527</v>
      </c>
      <c r="AJ62" s="157">
        <f t="shared" si="97"/>
        <v>2.494909882777443</v>
      </c>
      <c r="AK62" s="157">
        <f t="shared" si="97"/>
        <v>2.357121537342076</v>
      </c>
      <c r="AL62" s="157">
        <f t="shared" si="97"/>
        <v>2.6659387435479127</v>
      </c>
      <c r="AM62" s="157">
        <f t="shared" si="97"/>
        <v>3.190162257970441</v>
      </c>
      <c r="AN62" s="157">
        <f t="shared" si="97"/>
        <v>3.0157583548138938</v>
      </c>
      <c r="AO62" s="157">
        <f t="shared" si="97"/>
        <v>3.3894753383554024</v>
      </c>
      <c r="AP62" s="157">
        <f t="shared" si="97"/>
        <v>3.080067195408315</v>
      </c>
      <c r="AQ62" s="157">
        <f t="shared" si="97"/>
        <v>2.920769071613742</v>
      </c>
      <c r="AR62" s="157">
        <f t="shared" si="97"/>
        <v>2.7992960150697193</v>
      </c>
      <c r="AS62" s="157">
        <f t="shared" si="97"/>
        <v>3.0628788631920028</v>
      </c>
      <c r="AT62" s="52">
        <f t="shared" si="98"/>
        <v>9.4160405581729348E-2</v>
      </c>
      <c r="AW62" s="105"/>
    </row>
    <row r="63" spans="1:49" ht="20.100000000000001" customHeight="1" thickBot="1" x14ac:dyDescent="0.3">
      <c r="A63" s="35" t="str">
        <f>A19</f>
        <v>jan-dez</v>
      </c>
      <c r="B63" s="167">
        <f>SUM(B51:B62)</f>
        <v>1169494.56</v>
      </c>
      <c r="C63" s="168">
        <f t="shared" ref="C63:N63" si="99">SUM(C51:C62)</f>
        <v>1396777.8300000003</v>
      </c>
      <c r="D63" s="168">
        <f t="shared" si="99"/>
        <v>1496007.3299999994</v>
      </c>
      <c r="E63" s="168">
        <f t="shared" si="99"/>
        <v>1402563.3800000001</v>
      </c>
      <c r="F63" s="168">
        <f t="shared" si="99"/>
        <v>1451677.5899999996</v>
      </c>
      <c r="G63" s="168">
        <f t="shared" si="99"/>
        <v>1395666.61</v>
      </c>
      <c r="H63" s="168">
        <f t="shared" si="99"/>
        <v>1132719.4099999995</v>
      </c>
      <c r="I63" s="168">
        <f t="shared" si="99"/>
        <v>1302939.8799999994</v>
      </c>
      <c r="J63" s="168">
        <f t="shared" si="99"/>
        <v>1270464.3999999999</v>
      </c>
      <c r="K63" s="168">
        <f t="shared" si="99"/>
        <v>1395239.9999999991</v>
      </c>
      <c r="L63" s="168">
        <f t="shared" si="99"/>
        <v>1739636.7300000004</v>
      </c>
      <c r="M63" s="168">
        <f t="shared" si="99"/>
        <v>1779298.3399999987</v>
      </c>
      <c r="N63" s="169">
        <f t="shared" si="99"/>
        <v>1786391.7099999993</v>
      </c>
      <c r="O63" s="61">
        <f t="shared" si="77"/>
        <v>3.986610811990407E-3</v>
      </c>
      <c r="Q63" s="109"/>
      <c r="R63" s="167">
        <f>SUM(R51:R62)</f>
        <v>228223.55300000007</v>
      </c>
      <c r="S63" s="168">
        <f t="shared" ref="S63:AD63" si="100">SUM(S51:S62)</f>
        <v>265930.68799999997</v>
      </c>
      <c r="T63" s="168">
        <f t="shared" si="100"/>
        <v>297441.74100000004</v>
      </c>
      <c r="U63" s="168">
        <f t="shared" si="100"/>
        <v>313195.50799999997</v>
      </c>
      <c r="V63" s="168">
        <f t="shared" si="100"/>
        <v>319331.63400000008</v>
      </c>
      <c r="W63" s="168">
        <f t="shared" si="100"/>
        <v>313646.51399999997</v>
      </c>
      <c r="X63" s="168">
        <f t="shared" si="100"/>
        <v>292708.82400000008</v>
      </c>
      <c r="Y63" s="168">
        <f t="shared" si="100"/>
        <v>335676.54800000001</v>
      </c>
      <c r="Z63" s="168">
        <f t="shared" si="100"/>
        <v>346139.44200000004</v>
      </c>
      <c r="AA63" s="168">
        <f t="shared" si="100"/>
        <v>364472.386</v>
      </c>
      <c r="AB63" s="168">
        <f t="shared" si="100"/>
        <v>462235.53400000004</v>
      </c>
      <c r="AC63" s="168">
        <f t="shared" si="100"/>
        <v>497791.26100000012</v>
      </c>
      <c r="AD63" s="169">
        <f t="shared" si="100"/>
        <v>521292.41500000015</v>
      </c>
      <c r="AE63" s="57">
        <f t="shared" ref="AE52:AE67" si="101">IF(AD63="","",(AD63-AC63)/AC63)</f>
        <v>4.7210860939561637E-2</v>
      </c>
      <c r="AG63" s="199">
        <f t="shared" si="75"/>
        <v>1.9514716938914198</v>
      </c>
      <c r="AH63" s="173">
        <f t="shared" si="75"/>
        <v>1.9038868049616731</v>
      </c>
      <c r="AI63" s="173">
        <f t="shared" si="97"/>
        <v>1.9882371899875662</v>
      </c>
      <c r="AJ63" s="173">
        <f t="shared" si="97"/>
        <v>2.23302213979093</v>
      </c>
      <c r="AK63" s="173">
        <f t="shared" si="97"/>
        <v>2.1997421204249639</v>
      </c>
      <c r="AL63" s="173">
        <f t="shared" si="97"/>
        <v>2.2472882259467393</v>
      </c>
      <c r="AM63" s="173">
        <f t="shared" si="97"/>
        <v>2.5841247304131585</v>
      </c>
      <c r="AN63" s="173">
        <f t="shared" si="97"/>
        <v>2.5763011260350721</v>
      </c>
      <c r="AO63" s="173">
        <f t="shared" si="97"/>
        <v>2.7245111472623718</v>
      </c>
      <c r="AP63" s="173">
        <f t="shared" si="97"/>
        <v>2.612255855623407</v>
      </c>
      <c r="AQ63" s="173">
        <f t="shared" si="97"/>
        <v>2.6570807918041601</v>
      </c>
      <c r="AR63" s="173">
        <f t="shared" si="97"/>
        <v>2.7976829394445479</v>
      </c>
      <c r="AS63" s="173">
        <f t="shared" si="97"/>
        <v>2.9181305090136163</v>
      </c>
      <c r="AT63" s="61">
        <f t="shared" si="98"/>
        <v>4.3052616102731783E-2</v>
      </c>
      <c r="AW63" s="105"/>
    </row>
    <row r="64" spans="1:49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M64" si="102">SUM(E51:E53)</f>
        <v>307586.39999999991</v>
      </c>
      <c r="F64" s="154">
        <f t="shared" si="102"/>
        <v>312002.81999999983</v>
      </c>
      <c r="G64" s="154">
        <f t="shared" si="102"/>
        <v>314085.74999999994</v>
      </c>
      <c r="H64" s="154">
        <f t="shared" si="102"/>
        <v>225185.55999999994</v>
      </c>
      <c r="I64" s="154">
        <f t="shared" si="102"/>
        <v>291368.51999999996</v>
      </c>
      <c r="J64" s="154">
        <f t="shared" si="102"/>
        <v>290915.21000000002</v>
      </c>
      <c r="K64" s="154">
        <f t="shared" si="102"/>
        <v>314581.43999999971</v>
      </c>
      <c r="L64" s="154">
        <f t="shared" si="102"/>
        <v>387624.22000000009</v>
      </c>
      <c r="M64" s="154">
        <f t="shared" si="102"/>
        <v>406414.74999999977</v>
      </c>
      <c r="N64" s="154">
        <f t="shared" ref="N64" si="103">SUM(N51:N53)</f>
        <v>412700.89999999979</v>
      </c>
      <c r="O64" s="61">
        <f t="shared" si="77"/>
        <v>1.5467327403840601E-2</v>
      </c>
      <c r="Q64" s="108" t="s">
        <v>85</v>
      </c>
      <c r="R64" s="117">
        <f>SUM(R51:R53)</f>
        <v>45609.39</v>
      </c>
      <c r="S64" s="154">
        <f>SUM(S51:S53)</f>
        <v>53062.921000000002</v>
      </c>
      <c r="T64" s="154">
        <f>SUM(T51:T53)</f>
        <v>61321.651000000027</v>
      </c>
      <c r="U64" s="154">
        <f>SUM(U51:U53)</f>
        <v>63351.315999999992</v>
      </c>
      <c r="V64" s="154">
        <f t="shared" ref="V64:AC64" si="104">SUM(V51:V53)</f>
        <v>61448.611999999994</v>
      </c>
      <c r="W64" s="154">
        <f t="shared" si="104"/>
        <v>65590.697999999975</v>
      </c>
      <c r="X64" s="154">
        <f t="shared" si="104"/>
        <v>58604.442999999985</v>
      </c>
      <c r="Y64" s="154">
        <f t="shared" si="104"/>
        <v>74095.891999999963</v>
      </c>
      <c r="Z64" s="154">
        <f t="shared" si="104"/>
        <v>76343.599000000002</v>
      </c>
      <c r="AA64" s="154">
        <f t="shared" si="104"/>
        <v>80321.476000000039</v>
      </c>
      <c r="AB64" s="154">
        <f t="shared" si="104"/>
        <v>99368.438000000038</v>
      </c>
      <c r="AC64" s="154">
        <f t="shared" si="104"/>
        <v>107006.38199999997</v>
      </c>
      <c r="AD64" s="119">
        <f>IF(AD53="","",SUM(AD51:AD53))</f>
        <v>114707.06400000004</v>
      </c>
      <c r="AE64" s="52">
        <f t="shared" si="101"/>
        <v>7.1964698329862936E-2</v>
      </c>
      <c r="AG64" s="197">
        <f t="shared" si="75"/>
        <v>1.9450344091466372</v>
      </c>
      <c r="AH64" s="156">
        <f t="shared" si="75"/>
        <v>1.9790475308153666</v>
      </c>
      <c r="AI64" s="156">
        <f t="shared" si="75"/>
        <v>1.7976382565582869</v>
      </c>
      <c r="AJ64" s="156">
        <f t="shared" si="75"/>
        <v>2.0596266935079059</v>
      </c>
      <c r="AK64" s="156">
        <f t="shared" si="75"/>
        <v>1.9694889937212756</v>
      </c>
      <c r="AL64" s="156">
        <f t="shared" si="75"/>
        <v>2.0883054388809423</v>
      </c>
      <c r="AM64" s="156">
        <f t="shared" si="75"/>
        <v>2.6024956040698171</v>
      </c>
      <c r="AN64" s="156">
        <f t="shared" si="75"/>
        <v>2.5430301118322589</v>
      </c>
      <c r="AO64" s="156">
        <f t="shared" si="75"/>
        <v>2.6242560160398627</v>
      </c>
      <c r="AP64" s="156">
        <f t="shared" si="75"/>
        <v>2.5532808292822393</v>
      </c>
      <c r="AQ64" s="156">
        <f t="shared" si="75"/>
        <v>2.5635250036749513</v>
      </c>
      <c r="AR64" s="156">
        <f t="shared" si="75"/>
        <v>2.6329354926217619</v>
      </c>
      <c r="AS64" s="156">
        <f t="shared" si="75"/>
        <v>2.7794236455505694</v>
      </c>
      <c r="AT64" s="61">
        <f t="shared" si="98"/>
        <v>5.5636818045603192E-2</v>
      </c>
    </row>
    <row r="65" spans="1:46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M65" si="105">SUM(E54:E56)</f>
        <v>341280.04000000004</v>
      </c>
      <c r="F65" s="154">
        <f t="shared" si="105"/>
        <v>330986.2099999999</v>
      </c>
      <c r="G65" s="154">
        <f t="shared" si="105"/>
        <v>352389.62000000011</v>
      </c>
      <c r="H65" s="154">
        <f t="shared" si="105"/>
        <v>271249.88999999984</v>
      </c>
      <c r="I65" s="154">
        <f t="shared" si="105"/>
        <v>338059.84999999963</v>
      </c>
      <c r="J65" s="154">
        <f t="shared" si="105"/>
        <v>341622.02</v>
      </c>
      <c r="K65" s="154">
        <f t="shared" si="105"/>
        <v>348164.02999999968</v>
      </c>
      <c r="L65" s="154">
        <f t="shared" si="105"/>
        <v>373006.16999999981</v>
      </c>
      <c r="M65" s="154">
        <f t="shared" si="105"/>
        <v>455027.89</v>
      </c>
      <c r="N65" s="154">
        <f t="shared" ref="N65" si="106">SUM(N54:N56)</f>
        <v>411269.95999999973</v>
      </c>
      <c r="O65" s="52">
        <f t="shared" si="77"/>
        <v>-9.6165380104503664E-2</v>
      </c>
      <c r="Q65" s="109" t="s">
        <v>86</v>
      </c>
      <c r="R65" s="117">
        <f>SUM(R54:R56)</f>
        <v>52069.507000000012</v>
      </c>
      <c r="S65" s="154">
        <f>SUM(S54:S56)</f>
        <v>57799.210999999981</v>
      </c>
      <c r="T65" s="154">
        <f>SUM(T54:T56)</f>
        <v>67284.703999999983</v>
      </c>
      <c r="U65" s="154">
        <f>SUM(U54:U56)</f>
        <v>68302.889999999985</v>
      </c>
      <c r="V65" s="154">
        <f t="shared" ref="V65:AC65" si="107">SUM(V54:V56)</f>
        <v>68997.127000000022</v>
      </c>
      <c r="W65" s="154">
        <f t="shared" si="107"/>
        <v>75648.96299999996</v>
      </c>
      <c r="X65" s="154">
        <f t="shared" si="107"/>
        <v>65293.128000000026</v>
      </c>
      <c r="Y65" s="154">
        <f t="shared" si="107"/>
        <v>80241.398000000045</v>
      </c>
      <c r="Z65" s="154">
        <f t="shared" si="107"/>
        <v>84590.548999999999</v>
      </c>
      <c r="AA65" s="154">
        <f t="shared" si="107"/>
        <v>84889.636000000028</v>
      </c>
      <c r="AB65" s="154">
        <f t="shared" si="107"/>
        <v>93771.617999999988</v>
      </c>
      <c r="AC65" s="154">
        <f t="shared" si="107"/>
        <v>121302.12800000008</v>
      </c>
      <c r="AD65" s="119">
        <f>IF(AD56="","",SUM(AD54:AD56))</f>
        <v>117925.73600000003</v>
      </c>
      <c r="AE65" s="52">
        <f t="shared" si="101"/>
        <v>-2.7834565276546909E-2</v>
      </c>
      <c r="AG65" s="198">
        <f t="shared" si="75"/>
        <v>1.9239920608248851</v>
      </c>
      <c r="AH65" s="157">
        <f t="shared" si="75"/>
        <v>1.7497338733485361</v>
      </c>
      <c r="AI65" s="157">
        <f t="shared" si="75"/>
        <v>1.8123227987763368</v>
      </c>
      <c r="AJ65" s="157">
        <f t="shared" si="75"/>
        <v>2.0013737105750451</v>
      </c>
      <c r="AK65" s="157">
        <f t="shared" si="75"/>
        <v>2.0845921949437121</v>
      </c>
      <c r="AL65" s="157">
        <f t="shared" si="75"/>
        <v>2.1467420918924893</v>
      </c>
      <c r="AM65" s="157">
        <f t="shared" si="75"/>
        <v>2.4071209024269122</v>
      </c>
      <c r="AN65" s="157">
        <f t="shared" si="75"/>
        <v>2.3735855648045794</v>
      </c>
      <c r="AO65" s="157">
        <f t="shared" si="75"/>
        <v>2.4761445119960355</v>
      </c>
      <c r="AP65" s="157">
        <f t="shared" si="75"/>
        <v>2.4382081055300313</v>
      </c>
      <c r="AQ65" s="157">
        <f t="shared" si="75"/>
        <v>2.5139428122596481</v>
      </c>
      <c r="AR65" s="157">
        <f t="shared" si="75"/>
        <v>2.6658174293448273</v>
      </c>
      <c r="AS65" s="157">
        <f t="shared" si="75"/>
        <v>2.8673559333144611</v>
      </c>
      <c r="AT65" s="52">
        <f t="shared" ref="AT65:AT66" si="108">IF(AS65="","",(AS65-AR65)/AR65)</f>
        <v>7.5601015189988283E-2</v>
      </c>
    </row>
    <row r="66" spans="1:46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M66" si="109">SUM(E57:E59)</f>
        <v>374827.90000000014</v>
      </c>
      <c r="F66" s="154">
        <f t="shared" si="109"/>
        <v>411823.39999999991</v>
      </c>
      <c r="G66" s="154">
        <f t="shared" si="109"/>
        <v>392287.49999999988</v>
      </c>
      <c r="H66" s="154">
        <f t="shared" si="109"/>
        <v>324909.64999999991</v>
      </c>
      <c r="I66" s="154">
        <f t="shared" si="109"/>
        <v>335894.45999999973</v>
      </c>
      <c r="J66" s="154">
        <f t="shared" si="109"/>
        <v>323029.73000000004</v>
      </c>
      <c r="K66" s="154">
        <f t="shared" si="109"/>
        <v>359624.85999999987</v>
      </c>
      <c r="L66" s="154">
        <f t="shared" si="109"/>
        <v>485561.99000000028</v>
      </c>
      <c r="M66" s="154">
        <f t="shared" si="109"/>
        <v>462583.7999999997</v>
      </c>
      <c r="N66" s="154">
        <f t="shared" ref="N66" si="110">SUM(N57:N59)</f>
        <v>493028.45999999996</v>
      </c>
      <c r="O66" s="52">
        <f t="shared" si="77"/>
        <v>6.5814367040091512E-2</v>
      </c>
      <c r="Q66" s="109" t="s">
        <v>87</v>
      </c>
      <c r="R66" s="117">
        <f>SUM(R57:R59)</f>
        <v>66706.640000000043</v>
      </c>
      <c r="S66" s="154">
        <f>SUM(S57:S59)</f>
        <v>75687.896000000008</v>
      </c>
      <c r="T66" s="154">
        <f>SUM(T57:T59)</f>
        <v>78884.929000000004</v>
      </c>
      <c r="U66" s="154">
        <f>SUM(U57:U59)</f>
        <v>90834.866999999969</v>
      </c>
      <c r="V66" s="154">
        <f t="shared" ref="V66:AC66" si="111">SUM(V57:V59)</f>
        <v>90275.416000000056</v>
      </c>
      <c r="W66" s="154">
        <f t="shared" si="111"/>
        <v>87840.50900000002</v>
      </c>
      <c r="X66" s="154">
        <f t="shared" si="111"/>
        <v>78765.768000000011</v>
      </c>
      <c r="Y66" s="154">
        <f t="shared" si="111"/>
        <v>86377.072000000029</v>
      </c>
      <c r="Z66" s="154">
        <f t="shared" si="111"/>
        <v>89313.755000000005</v>
      </c>
      <c r="AA66" s="154">
        <f t="shared" si="111"/>
        <v>95872.349999999977</v>
      </c>
      <c r="AB66" s="154">
        <f t="shared" si="111"/>
        <v>128355.976</v>
      </c>
      <c r="AC66" s="154">
        <f t="shared" si="111"/>
        <v>133533.43400000001</v>
      </c>
      <c r="AD66" s="119">
        <f>IF(AD59="","",SUM(AD57:AD59))</f>
        <v>144298.92600000009</v>
      </c>
      <c r="AE66" s="52">
        <f t="shared" si="101"/>
        <v>8.0620198833500273E-2</v>
      </c>
      <c r="AG66" s="198">
        <f t="shared" si="75"/>
        <v>1.8380654168220978</v>
      </c>
      <c r="AH66" s="157">
        <f t="shared" si="75"/>
        <v>1.8450697519866253</v>
      </c>
      <c r="AI66" s="157">
        <f t="shared" si="75"/>
        <v>1.959075682997454</v>
      </c>
      <c r="AJ66" s="157">
        <f t="shared" si="75"/>
        <v>2.4233752876986996</v>
      </c>
      <c r="AK66" s="157">
        <f t="shared" si="75"/>
        <v>2.1920904931579916</v>
      </c>
      <c r="AL66" s="157">
        <f t="shared" si="75"/>
        <v>2.2391870503138653</v>
      </c>
      <c r="AM66" s="157">
        <f t="shared" si="75"/>
        <v>2.4242360299240122</v>
      </c>
      <c r="AN66" s="157">
        <f t="shared" si="75"/>
        <v>2.5715539339350846</v>
      </c>
      <c r="AO66" s="157">
        <f t="shared" si="75"/>
        <v>2.764877245199691</v>
      </c>
      <c r="AP66" s="157">
        <f t="shared" si="75"/>
        <v>2.6658988480384815</v>
      </c>
      <c r="AQ66" s="157">
        <f t="shared" si="75"/>
        <v>2.643451889634111</v>
      </c>
      <c r="AR66" s="157">
        <f t="shared" si="75"/>
        <v>2.8866863474250524</v>
      </c>
      <c r="AS66" s="157">
        <f t="shared" si="75"/>
        <v>2.9267869445102641</v>
      </c>
      <c r="AT66" s="52">
        <f t="shared" si="108"/>
        <v>1.3891567097679941E-2</v>
      </c>
    </row>
    <row r="67" spans="1:46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M67" si="112">IF(E62="","",SUM(E60:E62))</f>
        <v>378869.0400000001</v>
      </c>
      <c r="F67" s="155">
        <f t="shared" si="112"/>
        <v>396865.16000000021</v>
      </c>
      <c r="G67" s="155">
        <f t="shared" si="112"/>
        <v>336903.74</v>
      </c>
      <c r="H67" s="155">
        <f t="shared" si="112"/>
        <v>311374.30999999976</v>
      </c>
      <c r="I67" s="155">
        <f t="shared" si="112"/>
        <v>337617.05000000005</v>
      </c>
      <c r="J67" s="155">
        <f t="shared" si="112"/>
        <v>314897.43999999994</v>
      </c>
      <c r="K67" s="155">
        <f t="shared" si="112"/>
        <v>372869.66999999981</v>
      </c>
      <c r="L67" s="155">
        <f t="shared" si="112"/>
        <v>493444.35000000033</v>
      </c>
      <c r="M67" s="155">
        <f t="shared" si="112"/>
        <v>455271.89999999967</v>
      </c>
      <c r="N67" s="155">
        <f t="shared" ref="N67" si="113">IF(N62="","",SUM(N60:N62))</f>
        <v>469392.38999999984</v>
      </c>
      <c r="O67" s="55">
        <f t="shared" si="77"/>
        <v>3.1015509632815411E-2</v>
      </c>
      <c r="Q67" s="110" t="s">
        <v>88</v>
      </c>
      <c r="R67" s="196">
        <f>SUM(R60:R62)</f>
        <v>63838.016000000018</v>
      </c>
      <c r="S67" s="155">
        <f>SUM(S60:S62)</f>
        <v>79380.659999999989</v>
      </c>
      <c r="T67" s="155">
        <f>IF(T62="","",SUM(T60:T62))</f>
        <v>89950.456999999995</v>
      </c>
      <c r="U67" s="155">
        <f>IF(U62="","",SUM(U60:U62))</f>
        <v>90706.435000000056</v>
      </c>
      <c r="V67" s="155">
        <f t="shared" ref="V67:AD67" si="114">IF(V62="","",SUM(V60:V62))</f>
        <v>98610.478999999992</v>
      </c>
      <c r="W67" s="155">
        <f t="shared" si="114"/>
        <v>84566.343999999997</v>
      </c>
      <c r="X67" s="155">
        <f t="shared" si="114"/>
        <v>90045.485000000015</v>
      </c>
      <c r="Y67" s="155">
        <f t="shared" si="114"/>
        <v>94962.186000000016</v>
      </c>
      <c r="Z67" s="155">
        <f t="shared" si="114"/>
        <v>95891.539000000004</v>
      </c>
      <c r="AA67" s="155">
        <f t="shared" si="114"/>
        <v>103388.924</v>
      </c>
      <c r="AB67" s="155">
        <f t="shared" si="114"/>
        <v>140739.50200000001</v>
      </c>
      <c r="AC67" s="155">
        <f t="shared" si="114"/>
        <v>135949.3170000001</v>
      </c>
      <c r="AD67" s="123">
        <f t="shared" si="114"/>
        <v>144360.68900000001</v>
      </c>
      <c r="AE67" s="55">
        <f t="shared" si="101"/>
        <v>6.1871381082406689E-2</v>
      </c>
      <c r="AG67" s="200">
        <f t="shared" ref="AG67:AH67" si="115">(R67/B67)*10</f>
        <v>2.1176785143360082</v>
      </c>
      <c r="AH67" s="158">
        <f t="shared" si="115"/>
        <v>2.0453352071175841</v>
      </c>
      <c r="AI67" s="158">
        <f t="shared" ref="AI67:AS67" si="116">IF(T62="","",(T67/D67)*10)</f>
        <v>2.3611669003409426</v>
      </c>
      <c r="AJ67" s="158">
        <f t="shared" si="116"/>
        <v>2.3941369028200361</v>
      </c>
      <c r="AK67" s="158">
        <f t="shared" si="116"/>
        <v>2.4847350923925884</v>
      </c>
      <c r="AL67" s="158">
        <f t="shared" si="116"/>
        <v>2.5101040433685897</v>
      </c>
      <c r="AM67" s="158">
        <f t="shared" si="116"/>
        <v>2.8918726467832263</v>
      </c>
      <c r="AN67" s="158">
        <f t="shared" si="116"/>
        <v>2.8127189074129992</v>
      </c>
      <c r="AO67" s="158">
        <f t="shared" si="116"/>
        <v>3.045167309076886</v>
      </c>
      <c r="AP67" s="158">
        <f t="shared" si="116"/>
        <v>2.7727898597920304</v>
      </c>
      <c r="AQ67" s="158">
        <f t="shared" si="116"/>
        <v>2.852185905056972</v>
      </c>
      <c r="AR67" s="158">
        <f t="shared" si="116"/>
        <v>2.9861126285193573</v>
      </c>
      <c r="AS67" s="158">
        <f t="shared" si="116"/>
        <v>3.0754799625106841</v>
      </c>
      <c r="AT67" s="55">
        <f t="shared" si="98"/>
        <v>2.9927650128735748E-2</v>
      </c>
    </row>
    <row r="68" spans="1:46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</row>
  </sheetData>
  <mergeCells count="24">
    <mergeCell ref="AG4:AS4"/>
    <mergeCell ref="AT4:AT5"/>
    <mergeCell ref="A26:A27"/>
    <mergeCell ref="B26:N26"/>
    <mergeCell ref="O26:O27"/>
    <mergeCell ref="Q26:Q27"/>
    <mergeCell ref="R26:AD26"/>
    <mergeCell ref="AE26:AE27"/>
    <mergeCell ref="AG26:AS26"/>
    <mergeCell ref="AT26:AT27"/>
    <mergeCell ref="A4:A5"/>
    <mergeCell ref="B4:N4"/>
    <mergeCell ref="O4:O5"/>
    <mergeCell ref="Q4:Q5"/>
    <mergeCell ref="R4:AD4"/>
    <mergeCell ref="AE4:AE5"/>
    <mergeCell ref="AG48:AS48"/>
    <mergeCell ref="AT48:AT49"/>
    <mergeCell ref="A48:A49"/>
    <mergeCell ref="B48:N48"/>
    <mergeCell ref="O48:O49"/>
    <mergeCell ref="Q48:Q49"/>
    <mergeCell ref="R48:AD48"/>
    <mergeCell ref="AE48:AE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AC64:AC67 B64:M66 B20:M23 R20:AC23 B45:L45 R42:AC42 R44:AC44 R43:AC43 B42:M44 R45:AB45 B67:L67 O63 Y64:AB67 R64:X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 codeName="Folha23">
    <pageSetUpPr fitToPage="1"/>
  </sheetPr>
  <dimension ref="A1:AW70"/>
  <sheetViews>
    <sheetView showGridLines="0" topLeftCell="A3" workbookViewId="0">
      <selection activeCell="AP15" sqref="AP15"/>
    </sheetView>
  </sheetViews>
  <sheetFormatPr defaultRowHeight="15" x14ac:dyDescent="0.25"/>
  <cols>
    <col min="1" max="1" width="18.7109375" customWidth="1"/>
    <col min="15" max="15" width="10.140625" customWidth="1"/>
    <col min="16" max="16" width="1.7109375" customWidth="1"/>
    <col min="17" max="17" width="18.7109375" hidden="1" customWidth="1"/>
    <col min="31" max="31" width="10" customWidth="1"/>
    <col min="32" max="32" width="1.7109375" customWidth="1"/>
    <col min="46" max="46" width="10" customWidth="1"/>
    <col min="48" max="49" width="9.140625" style="101"/>
  </cols>
  <sheetData>
    <row r="1" spans="1:49" ht="15.75" x14ac:dyDescent="0.25">
      <c r="A1" s="4" t="s">
        <v>100</v>
      </c>
    </row>
    <row r="3" spans="1:49" ht="15.75" thickBot="1" x14ac:dyDescent="0.3">
      <c r="O3" s="205" t="s">
        <v>1</v>
      </c>
      <c r="AE3" s="293">
        <v>1000</v>
      </c>
      <c r="AT3" s="293" t="s">
        <v>47</v>
      </c>
    </row>
    <row r="4" spans="1:49" ht="20.100000000000001" customHeight="1" x14ac:dyDescent="0.25">
      <c r="A4" s="327" t="s">
        <v>3</v>
      </c>
      <c r="B4" s="329" t="s">
        <v>71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  <c r="O4" s="332" t="s">
        <v>130</v>
      </c>
      <c r="Q4" s="330" t="s">
        <v>3</v>
      </c>
      <c r="R4" s="322" t="s">
        <v>71</v>
      </c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4"/>
      <c r="AE4" s="334" t="s">
        <v>130</v>
      </c>
      <c r="AG4" s="322" t="s">
        <v>71</v>
      </c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4"/>
      <c r="AT4" s="332" t="s">
        <v>130</v>
      </c>
    </row>
    <row r="5" spans="1:49" ht="20.100000000000001" customHeight="1" thickBot="1" x14ac:dyDescent="0.3">
      <c r="A5" s="328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3">
        <v>2022</v>
      </c>
      <c r="O5" s="333"/>
      <c r="Q5" s="331"/>
      <c r="R5" s="25">
        <v>2010</v>
      </c>
      <c r="S5" s="135">
        <v>2011</v>
      </c>
      <c r="T5" s="135">
        <v>2012</v>
      </c>
      <c r="U5" s="135">
        <v>2013</v>
      </c>
      <c r="V5" s="135">
        <v>2014</v>
      </c>
      <c r="W5" s="135">
        <v>2015</v>
      </c>
      <c r="X5" s="135">
        <v>2016</v>
      </c>
      <c r="Y5" s="135">
        <v>2017</v>
      </c>
      <c r="Z5" s="135">
        <v>2018</v>
      </c>
      <c r="AA5" s="135">
        <v>2019</v>
      </c>
      <c r="AB5" s="135">
        <v>2020</v>
      </c>
      <c r="AC5" s="135">
        <v>2021</v>
      </c>
      <c r="AD5" s="133">
        <v>2022</v>
      </c>
      <c r="AE5" s="335"/>
      <c r="AG5" s="25">
        <v>2010</v>
      </c>
      <c r="AH5" s="135">
        <v>2011</v>
      </c>
      <c r="AI5" s="135">
        <v>2012</v>
      </c>
      <c r="AJ5" s="135">
        <v>2013</v>
      </c>
      <c r="AK5" s="135">
        <v>2014</v>
      </c>
      <c r="AL5" s="135">
        <v>2015</v>
      </c>
      <c r="AM5" s="135">
        <v>2016</v>
      </c>
      <c r="AN5" s="135">
        <v>2017</v>
      </c>
      <c r="AO5" s="135">
        <v>2018</v>
      </c>
      <c r="AP5" s="135">
        <v>2019</v>
      </c>
      <c r="AQ5" s="135">
        <v>2020</v>
      </c>
      <c r="AR5" s="135">
        <v>2021</v>
      </c>
      <c r="AS5" s="133">
        <v>2022</v>
      </c>
      <c r="AT5" s="333"/>
      <c r="AV5" s="294">
        <v>2013</v>
      </c>
      <c r="AW5" s="294">
        <v>2014</v>
      </c>
    </row>
    <row r="6" spans="1:49" ht="3" customHeight="1" thickBot="1" x14ac:dyDescent="0.3">
      <c r="A6" s="295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  <c r="Q6" s="295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8"/>
      <c r="AG6" s="294"/>
      <c r="AH6" s="294"/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94"/>
      <c r="AT6" s="296"/>
    </row>
    <row r="7" spans="1:49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112">
        <v>194589.28999999966</v>
      </c>
      <c r="O7" s="61">
        <f>IF(N7="","",(N7-M7)/M7)</f>
        <v>-9.2025779114857181E-2</v>
      </c>
      <c r="Q7" s="109" t="s">
        <v>73</v>
      </c>
      <c r="R7" s="39">
        <v>5046.811999999999</v>
      </c>
      <c r="S7" s="153">
        <v>5419.8780000000006</v>
      </c>
      <c r="T7" s="153">
        <v>5376.692</v>
      </c>
      <c r="U7" s="153">
        <v>8185.9700000000021</v>
      </c>
      <c r="V7" s="153">
        <v>9253.7109999999993</v>
      </c>
      <c r="W7" s="153">
        <v>8018.4579999999987</v>
      </c>
      <c r="X7" s="153">
        <v>7549.5260000000026</v>
      </c>
      <c r="Y7" s="153">
        <v>9256.76</v>
      </c>
      <c r="Z7" s="153">
        <v>8429.6530000000002</v>
      </c>
      <c r="AA7" s="153">
        <v>12162.242999999999</v>
      </c>
      <c r="AB7" s="153">
        <v>14395.186999999998</v>
      </c>
      <c r="AC7" s="153">
        <v>11537.55599999999</v>
      </c>
      <c r="AD7" s="112">
        <v>12478.587</v>
      </c>
      <c r="AE7" s="61">
        <f>IF(AD7="","",(AD7-AC7)/AC7)</f>
        <v>8.1562421018802497E-2</v>
      </c>
      <c r="AG7" s="124">
        <f t="shared" ref="AG7:AS22" si="0">(R7/B7)*10</f>
        <v>0.44977207995742902</v>
      </c>
      <c r="AH7" s="156">
        <f t="shared" si="0"/>
        <v>0.43216420185329257</v>
      </c>
      <c r="AI7" s="156">
        <f t="shared" si="0"/>
        <v>0.48157310832003042</v>
      </c>
      <c r="AJ7" s="156">
        <f t="shared" si="0"/>
        <v>0.81023144139078462</v>
      </c>
      <c r="AK7" s="156">
        <f t="shared" si="0"/>
        <v>0.50984889235532815</v>
      </c>
      <c r="AL7" s="156">
        <f t="shared" si="0"/>
        <v>0.48445392298565154</v>
      </c>
      <c r="AM7" s="156">
        <f t="shared" si="0"/>
        <v>0.5923922796474268</v>
      </c>
      <c r="AN7" s="156">
        <f t="shared" si="0"/>
        <v>0.55910247502123656</v>
      </c>
      <c r="AO7" s="156">
        <f t="shared" si="0"/>
        <v>0.78036077850810914</v>
      </c>
      <c r="AP7" s="156">
        <f t="shared" si="0"/>
        <v>0.60468642002463424</v>
      </c>
      <c r="AQ7" s="156">
        <f t="shared" si="0"/>
        <v>0.62204140404177755</v>
      </c>
      <c r="AR7" s="156">
        <f t="shared" si="0"/>
        <v>0.53835457336931103</v>
      </c>
      <c r="AS7" s="156">
        <f>(AD7/N7)*10</f>
        <v>0.64127820189898543</v>
      </c>
      <c r="AT7" s="61">
        <f t="shared" ref="AT7" si="1">IF(AS7="","",(AS7-AR7)/AR7)</f>
        <v>0.19118185972773158</v>
      </c>
      <c r="AV7" s="105"/>
      <c r="AW7" s="105"/>
    </row>
    <row r="8" spans="1:49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119">
        <v>269371.2899999998</v>
      </c>
      <c r="O8" s="52">
        <f t="shared" ref="O8:O22" si="2">IF(N8="","",(N8-M8)/M8)</f>
        <v>4.9249029224348685E-2</v>
      </c>
      <c r="Q8" s="109" t="s">
        <v>74</v>
      </c>
      <c r="R8" s="19">
        <v>4875.3999999999996</v>
      </c>
      <c r="S8" s="154">
        <v>5047.22</v>
      </c>
      <c r="T8" s="154">
        <v>4979.2489999999998</v>
      </c>
      <c r="U8" s="154">
        <v>7645.0780000000004</v>
      </c>
      <c r="V8" s="154">
        <v>9124.9479999999967</v>
      </c>
      <c r="W8" s="154">
        <v>9271.5960000000014</v>
      </c>
      <c r="X8" s="154">
        <v>8398.7909999999993</v>
      </c>
      <c r="Y8" s="154">
        <v>10079.532000000001</v>
      </c>
      <c r="Z8" s="154">
        <v>9460.1350000000002</v>
      </c>
      <c r="AA8" s="154">
        <v>13827.451999999999</v>
      </c>
      <c r="AB8" s="154">
        <v>13178.782000000005</v>
      </c>
      <c r="AC8" s="154">
        <v>12834.916000000007</v>
      </c>
      <c r="AD8" s="119">
        <v>17041.921999999999</v>
      </c>
      <c r="AE8" s="52">
        <f t="shared" ref="AE8:AE23" si="3">IF(AD8="","",(AD8-AC8)/AC8)</f>
        <v>0.32777822620732305</v>
      </c>
      <c r="AG8" s="125">
        <f t="shared" si="0"/>
        <v>0.46934653261753362</v>
      </c>
      <c r="AH8" s="157">
        <f t="shared" si="0"/>
        <v>0.46007754707955117</v>
      </c>
      <c r="AI8" s="157">
        <f t="shared" si="0"/>
        <v>0.54886851547144277</v>
      </c>
      <c r="AJ8" s="157">
        <f t="shared" si="0"/>
        <v>0.83587031142493495</v>
      </c>
      <c r="AK8" s="157">
        <f t="shared" si="0"/>
        <v>0.51048511635099003</v>
      </c>
      <c r="AL8" s="157">
        <f t="shared" si="0"/>
        <v>0.48971130968147902</v>
      </c>
      <c r="AM8" s="157">
        <f t="shared" si="0"/>
        <v>0.52155723141664712</v>
      </c>
      <c r="AN8" s="157">
        <f t="shared" si="0"/>
        <v>0.55854530317506745</v>
      </c>
      <c r="AO8" s="157">
        <f t="shared" si="0"/>
        <v>0.93501907816934571</v>
      </c>
      <c r="AP8" s="157">
        <f t="shared" si="0"/>
        <v>0.57852492138372347</v>
      </c>
      <c r="AQ8" s="157">
        <f t="shared" si="0"/>
        <v>0.65767022395341579</v>
      </c>
      <c r="AR8" s="157">
        <f t="shared" si="0"/>
        <v>0.49994277984027458</v>
      </c>
      <c r="AS8" s="157">
        <f>(AD8/N8)*10</f>
        <v>0.63265546970503106</v>
      </c>
      <c r="AT8" s="52">
        <f t="shared" ref="AT8" si="4">IF(AS8="","",(AS8-AR8)/AR8)</f>
        <v>0.26545575857132392</v>
      </c>
      <c r="AV8" s="105"/>
      <c r="AW8" s="105"/>
    </row>
    <row r="9" spans="1:49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119">
        <v>197105.36999999982</v>
      </c>
      <c r="O9" s="52">
        <f t="shared" si="2"/>
        <v>-0.43170426038065268</v>
      </c>
      <c r="Q9" s="109" t="s">
        <v>75</v>
      </c>
      <c r="R9" s="19">
        <v>7464.3919999999998</v>
      </c>
      <c r="S9" s="154">
        <v>5720.5099999999993</v>
      </c>
      <c r="T9" s="154">
        <v>6851.9379999999956</v>
      </c>
      <c r="U9" s="154">
        <v>7142.3209999999999</v>
      </c>
      <c r="V9" s="154">
        <v>8172.4949999999981</v>
      </c>
      <c r="W9" s="154">
        <v>8953.7059999999983</v>
      </c>
      <c r="X9" s="154">
        <v>8549.0249999999996</v>
      </c>
      <c r="Y9" s="154">
        <v>9978.1299999999992</v>
      </c>
      <c r="Z9" s="154">
        <v>10309.046</v>
      </c>
      <c r="AA9" s="154">
        <v>11853.175999999999</v>
      </c>
      <c r="AB9" s="154">
        <v>12973.125000000002</v>
      </c>
      <c r="AC9" s="154">
        <v>17902.007000000001</v>
      </c>
      <c r="AD9" s="119">
        <v>13656.812000000011</v>
      </c>
      <c r="AE9" s="52">
        <f t="shared" si="3"/>
        <v>-0.23713514356239446</v>
      </c>
      <c r="AG9" s="125">
        <f t="shared" si="0"/>
        <v>0.44454071154342661</v>
      </c>
      <c r="AH9" s="157">
        <f t="shared" si="0"/>
        <v>0.45529015514061527</v>
      </c>
      <c r="AI9" s="157">
        <f t="shared" si="0"/>
        <v>0.50458285709151873</v>
      </c>
      <c r="AJ9" s="157">
        <f t="shared" si="0"/>
        <v>0.9105632961572816</v>
      </c>
      <c r="AK9" s="157">
        <f t="shared" si="0"/>
        <v>0.51315833592555093</v>
      </c>
      <c r="AL9" s="157">
        <f t="shared" si="0"/>
        <v>0.49803333228390984</v>
      </c>
      <c r="AM9" s="157">
        <f t="shared" si="0"/>
        <v>0.54005566429495178</v>
      </c>
      <c r="AN9" s="157">
        <f t="shared" si="0"/>
        <v>0.54005481555322443</v>
      </c>
      <c r="AO9" s="157">
        <f t="shared" si="0"/>
        <v>0.78542204075338629</v>
      </c>
      <c r="AP9" s="157">
        <f t="shared" si="0"/>
        <v>0.56510951343186677</v>
      </c>
      <c r="AQ9" s="157">
        <f t="shared" si="0"/>
        <v>0.62037909182406781</v>
      </c>
      <c r="AR9" s="157">
        <f t="shared" si="0"/>
        <v>0.51615206164782534</v>
      </c>
      <c r="AS9" s="157">
        <f t="shared" ref="AS9" si="5">(AD9/N9)*10</f>
        <v>0.69286859104853527</v>
      </c>
      <c r="AT9" s="52">
        <f t="shared" ref="AT9" si="6">IF(AS9="","",(AS9-AR9)/AR9)</f>
        <v>0.34237299922146786</v>
      </c>
      <c r="AV9" s="105"/>
      <c r="AW9" s="105"/>
    </row>
    <row r="10" spans="1:49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119">
        <v>212363.09999999992</v>
      </c>
      <c r="O10" s="52">
        <f t="shared" si="2"/>
        <v>-0.10980087136462477</v>
      </c>
      <c r="Q10" s="109" t="s">
        <v>76</v>
      </c>
      <c r="R10" s="19">
        <v>7083.5199999999986</v>
      </c>
      <c r="S10" s="154">
        <v>5734.7760000000007</v>
      </c>
      <c r="T10" s="154">
        <v>6986.2150000000011</v>
      </c>
      <c r="U10" s="154">
        <v>8949.2860000000001</v>
      </c>
      <c r="V10" s="154">
        <v>7735.4290000000001</v>
      </c>
      <c r="W10" s="154">
        <v>8580.4020000000019</v>
      </c>
      <c r="X10" s="154">
        <v>6742.456000000001</v>
      </c>
      <c r="Y10" s="154">
        <v>10425.911000000004</v>
      </c>
      <c r="Z10" s="154">
        <v>11410.679</v>
      </c>
      <c r="AA10" s="154">
        <v>13024.389000000001</v>
      </c>
      <c r="AB10" s="154">
        <v>14120.863000000001</v>
      </c>
      <c r="AC10" s="154">
        <v>13171.960999999996</v>
      </c>
      <c r="AD10" s="119">
        <v>15217.785000000009</v>
      </c>
      <c r="AE10" s="52">
        <f t="shared" si="3"/>
        <v>0.15531658497926118</v>
      </c>
      <c r="AG10" s="125">
        <f t="shared" si="0"/>
        <v>0.41567550232571626</v>
      </c>
      <c r="AH10" s="157">
        <f t="shared" si="0"/>
        <v>0.45686088859129592</v>
      </c>
      <c r="AI10" s="157">
        <f t="shared" si="0"/>
        <v>0.53272115749897475</v>
      </c>
      <c r="AJ10" s="157">
        <f t="shared" si="0"/>
        <v>0.80396422819385238</v>
      </c>
      <c r="AK10" s="157">
        <f t="shared" si="0"/>
        <v>0.55468838065790216</v>
      </c>
      <c r="AL10" s="157">
        <f t="shared" si="0"/>
        <v>0.49634555231011412</v>
      </c>
      <c r="AM10" s="157">
        <f t="shared" si="0"/>
        <v>0.55762801647298088</v>
      </c>
      <c r="AN10" s="157">
        <f t="shared" si="0"/>
        <v>0.53227135799174041</v>
      </c>
      <c r="AO10" s="157">
        <f t="shared" si="0"/>
        <v>0.75882468575155682</v>
      </c>
      <c r="AP10" s="157">
        <f t="shared" si="0"/>
        <v>0.5317533930111793</v>
      </c>
      <c r="AQ10" s="157">
        <f t="shared" si="0"/>
        <v>0.60603680487223821</v>
      </c>
      <c r="AR10" s="157">
        <f t="shared" si="0"/>
        <v>0.55215186652573567</v>
      </c>
      <c r="AS10" s="157">
        <f t="shared" ref="AS10" si="7">(AD10/N10)*10</f>
        <v>0.71659271314084294</v>
      </c>
      <c r="AT10" s="52">
        <f t="shared" ref="AT10" si="8">IF(AS10="","",(AS10-AR10)/AR10)</f>
        <v>0.29781814856446331</v>
      </c>
      <c r="AV10" s="105"/>
      <c r="AW10" s="105"/>
    </row>
    <row r="11" spans="1:49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119">
        <v>297505.12000000011</v>
      </c>
      <c r="O11" s="52">
        <f t="shared" si="2"/>
        <v>9.3987057859409959E-2</v>
      </c>
      <c r="Q11" s="109" t="s">
        <v>77</v>
      </c>
      <c r="R11" s="19">
        <v>5269.9080000000022</v>
      </c>
      <c r="S11" s="154">
        <v>6791.5110000000022</v>
      </c>
      <c r="T11" s="154">
        <v>6331.175000000002</v>
      </c>
      <c r="U11" s="154">
        <v>12356.189000000002</v>
      </c>
      <c r="V11" s="154">
        <v>10013.188000000002</v>
      </c>
      <c r="W11" s="154">
        <v>9709.3430000000008</v>
      </c>
      <c r="X11" s="154">
        <v>9074.4239999999991</v>
      </c>
      <c r="Y11" s="154">
        <v>11193.306000000002</v>
      </c>
      <c r="Z11" s="154">
        <v>12194.198</v>
      </c>
      <c r="AA11" s="154">
        <v>12392.851000000008</v>
      </c>
      <c r="AB11" s="154">
        <v>10554.120999999999</v>
      </c>
      <c r="AC11" s="154">
        <v>14483.971999999998</v>
      </c>
      <c r="AD11" s="119">
        <v>20355.923999999988</v>
      </c>
      <c r="AE11" s="52">
        <f t="shared" si="3"/>
        <v>0.40541033909758944</v>
      </c>
      <c r="AG11" s="125">
        <f t="shared" si="0"/>
        <v>0.4983700555886183</v>
      </c>
      <c r="AH11" s="157">
        <f t="shared" si="0"/>
        <v>0.46272411236012051</v>
      </c>
      <c r="AI11" s="157">
        <f t="shared" si="0"/>
        <v>0.59620293919642087</v>
      </c>
      <c r="AJ11" s="157">
        <f t="shared" si="0"/>
        <v>0.78832235306922693</v>
      </c>
      <c r="AK11" s="157">
        <f t="shared" si="0"/>
        <v>0.48065790285305188</v>
      </c>
      <c r="AL11" s="157">
        <f t="shared" si="0"/>
        <v>0.53317937263440585</v>
      </c>
      <c r="AM11" s="157">
        <f t="shared" si="0"/>
        <v>0.58051031214885285</v>
      </c>
      <c r="AN11" s="157">
        <f t="shared" si="0"/>
        <v>0.53719749811892448</v>
      </c>
      <c r="AO11" s="157">
        <f t="shared" si="0"/>
        <v>0.98815241189063374</v>
      </c>
      <c r="AP11" s="157">
        <f t="shared" si="0"/>
        <v>0.54251916481950524</v>
      </c>
      <c r="AQ11" s="157">
        <f t="shared" si="0"/>
        <v>0.50895878228594893</v>
      </c>
      <c r="AR11" s="157">
        <f t="shared" si="0"/>
        <v>0.53260521749669598</v>
      </c>
      <c r="AS11" s="157">
        <f t="shared" ref="AS11" si="9">(AD11/N11)*10</f>
        <v>0.6842209639955098</v>
      </c>
      <c r="AT11" s="52">
        <f t="shared" ref="AT11" si="10">IF(AS11="","",(AS11-AR11)/AR11)</f>
        <v>0.28466815854982563</v>
      </c>
      <c r="AV11" s="105"/>
      <c r="AW11" s="105"/>
    </row>
    <row r="12" spans="1:49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119">
        <v>223105.37999999986</v>
      </c>
      <c r="O12" s="52">
        <f t="shared" si="2"/>
        <v>-0.19424456742161234</v>
      </c>
      <c r="Q12" s="109" t="s">
        <v>78</v>
      </c>
      <c r="R12" s="19">
        <v>8468.7459999999992</v>
      </c>
      <c r="S12" s="154">
        <v>4467.674</v>
      </c>
      <c r="T12" s="154">
        <v>6989.1480000000029</v>
      </c>
      <c r="U12" s="154">
        <v>11275.52199999999</v>
      </c>
      <c r="V12" s="154">
        <v>8874.6120000000028</v>
      </c>
      <c r="W12" s="154">
        <v>11770.861000000004</v>
      </c>
      <c r="X12" s="154">
        <v>9513.2329999999984</v>
      </c>
      <c r="Y12" s="154">
        <v>14562.611999999999</v>
      </c>
      <c r="Z12" s="154">
        <v>13054.882</v>
      </c>
      <c r="AA12" s="154">
        <v>13834.111000000008</v>
      </c>
      <c r="AB12" s="154">
        <v>12299.127999999995</v>
      </c>
      <c r="AC12" s="154">
        <v>14683.353999999999</v>
      </c>
      <c r="AD12" s="119">
        <v>14644.828000000001</v>
      </c>
      <c r="AE12" s="52">
        <f t="shared" si="3"/>
        <v>-2.6237874534658788E-3</v>
      </c>
      <c r="AG12" s="125">
        <f t="shared" si="0"/>
        <v>0.48940102083250003</v>
      </c>
      <c r="AH12" s="157">
        <f t="shared" si="0"/>
        <v>0.50449374344847098</v>
      </c>
      <c r="AI12" s="157">
        <f t="shared" si="0"/>
        <v>0.57729878622795316</v>
      </c>
      <c r="AJ12" s="157">
        <f t="shared" si="0"/>
        <v>0.79192363779461905</v>
      </c>
      <c r="AK12" s="157">
        <f t="shared" si="0"/>
        <v>0.54221451310521085</v>
      </c>
      <c r="AL12" s="157">
        <f t="shared" si="0"/>
        <v>0.51688432623633229</v>
      </c>
      <c r="AM12" s="157">
        <f t="shared" si="0"/>
        <v>0.58966471319058733</v>
      </c>
      <c r="AN12" s="157">
        <f t="shared" si="0"/>
        <v>0.5887425368740008</v>
      </c>
      <c r="AO12" s="157">
        <f t="shared" si="0"/>
        <v>0.81811264500872194</v>
      </c>
      <c r="AP12" s="157">
        <f t="shared" si="0"/>
        <v>0.55588770322698033</v>
      </c>
      <c r="AQ12" s="157">
        <f t="shared" si="0"/>
        <v>0.61193119574758248</v>
      </c>
      <c r="AR12" s="157">
        <f t="shared" si="0"/>
        <v>0.53029614319348128</v>
      </c>
      <c r="AS12" s="157">
        <f t="shared" ref="AS12" si="11">(AD12/N12)*10</f>
        <v>0.65640855455838887</v>
      </c>
      <c r="AT12" s="52">
        <f t="shared" ref="AT12" si="12">IF(AS12="","",(AS12-AR12)/AR12)</f>
        <v>0.23781506424966553</v>
      </c>
      <c r="AV12" s="105"/>
      <c r="AW12" s="105"/>
    </row>
    <row r="13" spans="1:49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119">
        <v>235351.55999999974</v>
      </c>
      <c r="O13" s="52">
        <f t="shared" si="2"/>
        <v>-0.15616813164134577</v>
      </c>
      <c r="Q13" s="109" t="s">
        <v>79</v>
      </c>
      <c r="R13" s="19">
        <v>8304.4390000000039</v>
      </c>
      <c r="S13" s="154">
        <v>7350.9219999999987</v>
      </c>
      <c r="T13" s="154">
        <v>8610.476999999999</v>
      </c>
      <c r="U13" s="154">
        <v>14121.920000000007</v>
      </c>
      <c r="V13" s="154">
        <v>13262.653999999999</v>
      </c>
      <c r="W13" s="154">
        <v>12363.967000000001</v>
      </c>
      <c r="X13" s="154">
        <v>8473.6030000000046</v>
      </c>
      <c r="Y13" s="154">
        <v>11749.72900000001</v>
      </c>
      <c r="Z13" s="154">
        <v>14285.174000000001</v>
      </c>
      <c r="AA13" s="154">
        <v>14287.105000000005</v>
      </c>
      <c r="AB13" s="154">
        <v>16611.900999999998</v>
      </c>
      <c r="AC13" s="154">
        <v>15670.151999999995</v>
      </c>
      <c r="AD13" s="119">
        <v>16678.738000000005</v>
      </c>
      <c r="AE13" s="52">
        <f t="shared" si="3"/>
        <v>6.4363510960200682E-2</v>
      </c>
      <c r="AG13" s="125">
        <f t="shared" si="0"/>
        <v>0.53967478774498701</v>
      </c>
      <c r="AH13" s="157">
        <f t="shared" si="0"/>
        <v>0.50255463998014638</v>
      </c>
      <c r="AI13" s="157">
        <f t="shared" si="0"/>
        <v>0.66411025378018629</v>
      </c>
      <c r="AJ13" s="157">
        <f t="shared" si="0"/>
        <v>0.78542266846555253</v>
      </c>
      <c r="AK13" s="157">
        <f t="shared" si="0"/>
        <v>0.49213350654252608</v>
      </c>
      <c r="AL13" s="157">
        <f t="shared" si="0"/>
        <v>0.51999625184490039</v>
      </c>
      <c r="AM13" s="157">
        <f t="shared" si="0"/>
        <v>0.57328655806682549</v>
      </c>
      <c r="AN13" s="157">
        <f t="shared" si="0"/>
        <v>0.56676539384784497</v>
      </c>
      <c r="AO13" s="157">
        <f t="shared" si="0"/>
        <v>0.81053566648256559</v>
      </c>
      <c r="AP13" s="157">
        <f t="shared" si="0"/>
        <v>0.51265743593434887</v>
      </c>
      <c r="AQ13" s="157">
        <f t="shared" si="0"/>
        <v>0.58120081940987156</v>
      </c>
      <c r="AR13" s="157">
        <f t="shared" si="0"/>
        <v>0.56183921787576485</v>
      </c>
      <c r="AS13" s="157">
        <f t="shared" ref="AS13" si="13">(AD13/N13)*10</f>
        <v>0.70867335657346064</v>
      </c>
      <c r="AT13" s="52">
        <f t="shared" ref="AT13" si="14">IF(AS13="","",(AS13-AR13)/AR13)</f>
        <v>0.26134547754223181</v>
      </c>
      <c r="AV13" s="105"/>
      <c r="AW13" s="105"/>
    </row>
    <row r="14" spans="1:49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119">
        <v>238302.70999999979</v>
      </c>
      <c r="O14" s="52">
        <f t="shared" si="2"/>
        <v>8.7162824253574148E-2</v>
      </c>
      <c r="Q14" s="109" t="s">
        <v>80</v>
      </c>
      <c r="R14" s="19">
        <v>7854.7379999999985</v>
      </c>
      <c r="S14" s="154">
        <v>8326.2219999999998</v>
      </c>
      <c r="T14" s="154">
        <v>7079.4509999999991</v>
      </c>
      <c r="U14" s="154">
        <v>9224.3630000000012</v>
      </c>
      <c r="V14" s="154">
        <v>8588.8440000000028</v>
      </c>
      <c r="W14" s="154">
        <v>10903.496999999998</v>
      </c>
      <c r="X14" s="154">
        <v>9835.2980000000043</v>
      </c>
      <c r="Y14" s="154">
        <v>10047.059999999994</v>
      </c>
      <c r="Z14" s="154">
        <v>13857.925999999999</v>
      </c>
      <c r="AA14" s="154">
        <v>14770.591999999991</v>
      </c>
      <c r="AB14" s="154">
        <v>15842.40800000001</v>
      </c>
      <c r="AC14" s="154">
        <v>12842.719000000006</v>
      </c>
      <c r="AD14" s="119">
        <v>16315.515000000001</v>
      </c>
      <c r="AE14" s="52">
        <f t="shared" si="3"/>
        <v>0.2704097161979479</v>
      </c>
      <c r="AG14" s="125">
        <f t="shared" si="0"/>
        <v>0.45427317597741834</v>
      </c>
      <c r="AH14" s="157">
        <f t="shared" si="0"/>
        <v>0.4208013449111434</v>
      </c>
      <c r="AI14" s="157">
        <f t="shared" si="0"/>
        <v>0.65057433259497854</v>
      </c>
      <c r="AJ14" s="157">
        <f t="shared" si="0"/>
        <v>0.71673199543963806</v>
      </c>
      <c r="AK14" s="157">
        <f t="shared" si="0"/>
        <v>0.436259341155668</v>
      </c>
      <c r="AL14" s="157">
        <f t="shared" si="0"/>
        <v>0.46104324133086483</v>
      </c>
      <c r="AM14" s="157">
        <f t="shared" si="0"/>
        <v>0.60980228558256033</v>
      </c>
      <c r="AN14" s="157">
        <f t="shared" si="0"/>
        <v>0.58552699212611625</v>
      </c>
      <c r="AO14" s="157">
        <f t="shared" si="0"/>
        <v>0.76922209294470589</v>
      </c>
      <c r="AP14" s="157">
        <f t="shared" si="0"/>
        <v>0.49861409740591178</v>
      </c>
      <c r="AQ14" s="157">
        <f t="shared" si="0"/>
        <v>0.55334691691330395</v>
      </c>
      <c r="AR14" s="157">
        <f t="shared" si="0"/>
        <v>0.58589877803467094</v>
      </c>
      <c r="AS14" s="157">
        <f t="shared" ref="AS14:AS15" si="15">(AD14/N14)*10</f>
        <v>0.68465503392722715</v>
      </c>
      <c r="AT14" s="52">
        <f t="shared" ref="AT14:AT15" si="16">IF(AS14="","",(AS14-AR14)/AR14)</f>
        <v>0.1685551491058277</v>
      </c>
      <c r="AV14" s="105"/>
      <c r="AW14" s="105"/>
    </row>
    <row r="15" spans="1:49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119">
        <v>265691.68999999983</v>
      </c>
      <c r="O15" s="52">
        <f t="shared" si="2"/>
        <v>0.4285567039687378</v>
      </c>
      <c r="Q15" s="109" t="s">
        <v>81</v>
      </c>
      <c r="R15" s="19">
        <v>8976.5390000000007</v>
      </c>
      <c r="S15" s="154">
        <v>8231.4969999999994</v>
      </c>
      <c r="T15" s="154">
        <v>7380.0529999999981</v>
      </c>
      <c r="U15" s="154">
        <v>9158.0150000000012</v>
      </c>
      <c r="V15" s="154">
        <v>11920.680999999999</v>
      </c>
      <c r="W15" s="154">
        <v>8611.9049999999952</v>
      </c>
      <c r="X15" s="154">
        <v>9047.3699999999972</v>
      </c>
      <c r="Y15" s="154">
        <v>10872.128000000008</v>
      </c>
      <c r="Z15" s="154">
        <v>13645.628000000001</v>
      </c>
      <c r="AA15" s="154">
        <v>13484.313000000007</v>
      </c>
      <c r="AB15" s="154">
        <v>12902.209999999997</v>
      </c>
      <c r="AC15" s="154">
        <v>12615.414999999995</v>
      </c>
      <c r="AD15" s="119">
        <v>18764.875999999997</v>
      </c>
      <c r="AE15" s="52">
        <f t="shared" si="3"/>
        <v>0.48745610033439274</v>
      </c>
      <c r="AG15" s="125">
        <f t="shared" si="0"/>
        <v>0.48608894904468092</v>
      </c>
      <c r="AH15" s="157">
        <f t="shared" si="0"/>
        <v>0.57028198953005838</v>
      </c>
      <c r="AI15" s="157">
        <f t="shared" si="0"/>
        <v>0.92129144158854492</v>
      </c>
      <c r="AJ15" s="157">
        <f t="shared" si="0"/>
        <v>0.7448792684285741</v>
      </c>
      <c r="AK15" s="157">
        <f t="shared" si="0"/>
        <v>0.55097709882665669</v>
      </c>
      <c r="AL15" s="157">
        <f t="shared" si="0"/>
        <v>0.56417277320115655</v>
      </c>
      <c r="AM15" s="157">
        <f t="shared" si="0"/>
        <v>0.60424963739491866</v>
      </c>
      <c r="AN15" s="157">
        <f t="shared" si="0"/>
        <v>0.79059534211607208</v>
      </c>
      <c r="AO15" s="157">
        <f t="shared" si="0"/>
        <v>0.86320088116450155</v>
      </c>
      <c r="AP15" s="157">
        <f t="shared" si="0"/>
        <v>0.54272632991931669</v>
      </c>
      <c r="AQ15" s="157">
        <f t="shared" si="0"/>
        <v>0.66524202077045469</v>
      </c>
      <c r="AR15" s="157">
        <f t="shared" si="0"/>
        <v>0.67829880835180723</v>
      </c>
      <c r="AS15" s="157">
        <f t="shared" si="15"/>
        <v>0.70626506986349513</v>
      </c>
      <c r="AT15" s="52">
        <f t="shared" si="16"/>
        <v>4.1230002422741829E-2</v>
      </c>
      <c r="AV15" s="105"/>
      <c r="AW15" s="105"/>
    </row>
    <row r="16" spans="1:49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119">
        <v>210345.22999999995</v>
      </c>
      <c r="O16" s="52">
        <f t="shared" si="2"/>
        <v>-5.2997377416318936E-2</v>
      </c>
      <c r="Q16" s="109" t="s">
        <v>82</v>
      </c>
      <c r="R16" s="19">
        <v>8917.1569999999974</v>
      </c>
      <c r="S16" s="154">
        <v>6317.9840000000004</v>
      </c>
      <c r="T16" s="154">
        <v>6844.7550000000019</v>
      </c>
      <c r="U16" s="154">
        <v>12425.312000000002</v>
      </c>
      <c r="V16" s="154">
        <v>11852.688999999998</v>
      </c>
      <c r="W16" s="154">
        <v>8900.4360000000015</v>
      </c>
      <c r="X16" s="154">
        <v>10677.083000000001</v>
      </c>
      <c r="Y16" s="154">
        <v>13098.086000000008</v>
      </c>
      <c r="Z16" s="154">
        <v>16740.395</v>
      </c>
      <c r="AA16" s="154">
        <v>17459.428999999986</v>
      </c>
      <c r="AB16" s="154">
        <v>14265.805999999997</v>
      </c>
      <c r="AC16" s="154">
        <v>13945.046000000009</v>
      </c>
      <c r="AD16" s="119">
        <v>14659.828000000001</v>
      </c>
      <c r="AE16" s="52">
        <f t="shared" si="3"/>
        <v>5.125705573147564E-2</v>
      </c>
      <c r="AG16" s="125">
        <f t="shared" si="0"/>
        <v>0.50940855377704619</v>
      </c>
      <c r="AH16" s="157">
        <f t="shared" si="0"/>
        <v>0.62502982699747878</v>
      </c>
      <c r="AI16" s="157">
        <f t="shared" si="0"/>
        <v>0.99154958019518513</v>
      </c>
      <c r="AJ16" s="157">
        <f t="shared" si="0"/>
        <v>0.80404355483546253</v>
      </c>
      <c r="AK16" s="157">
        <f t="shared" si="0"/>
        <v>0.61733227853359063</v>
      </c>
      <c r="AL16" s="157">
        <f t="shared" si="0"/>
        <v>0.71987570862832317</v>
      </c>
      <c r="AM16" s="157">
        <f t="shared" si="0"/>
        <v>0.76635350276526137</v>
      </c>
      <c r="AN16" s="157">
        <f t="shared" si="0"/>
        <v>0.8211433301976967</v>
      </c>
      <c r="AO16" s="157">
        <f t="shared" si="0"/>
        <v>0.76836051432490382</v>
      </c>
      <c r="AP16" s="157">
        <f t="shared" si="0"/>
        <v>0.62297780713489115</v>
      </c>
      <c r="AQ16" s="157">
        <f t="shared" si="0"/>
        <v>0.64502965024503012</v>
      </c>
      <c r="AR16" s="157">
        <f t="shared" si="0"/>
        <v>0.62782479707526928</v>
      </c>
      <c r="AS16" s="157">
        <f t="shared" ref="AS16" si="17">(AD16/N16)*10</f>
        <v>0.69694130929424947</v>
      </c>
      <c r="AT16" s="52">
        <f t="shared" ref="AT16" si="18">IF(AS16="","",(AS16-AR16)/AR16)</f>
        <v>0.11008885367535726</v>
      </c>
      <c r="AV16" s="105"/>
      <c r="AW16" s="105"/>
    </row>
    <row r="17" spans="1:49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119">
        <v>239793.07999999975</v>
      </c>
      <c r="O17" s="52">
        <f t="shared" si="2"/>
        <v>0.11863953086692081</v>
      </c>
      <c r="Q17" s="109" t="s">
        <v>83</v>
      </c>
      <c r="R17" s="19">
        <v>8623.6640000000007</v>
      </c>
      <c r="S17" s="154">
        <v>7729.3239999999987</v>
      </c>
      <c r="T17" s="154">
        <v>10518.219000000001</v>
      </c>
      <c r="U17" s="154">
        <v>7756.1780000000035</v>
      </c>
      <c r="V17" s="154">
        <v>12715.098000000002</v>
      </c>
      <c r="W17" s="154">
        <v>10229.966999999997</v>
      </c>
      <c r="X17" s="154">
        <v>10778.716999999997</v>
      </c>
      <c r="Y17" s="154">
        <v>11138.637000000001</v>
      </c>
      <c r="Z17" s="154">
        <v>17757.596000000001</v>
      </c>
      <c r="AA17" s="154">
        <v>15905.198000000008</v>
      </c>
      <c r="AB17" s="154">
        <v>14901.102000000014</v>
      </c>
      <c r="AC17" s="154">
        <v>15769.840000000007</v>
      </c>
      <c r="AD17" s="119">
        <v>18998.519</v>
      </c>
      <c r="AE17" s="52">
        <f t="shared" si="3"/>
        <v>0.20473758769905029</v>
      </c>
      <c r="AG17" s="125">
        <f t="shared" si="0"/>
        <v>0.60031460662581315</v>
      </c>
      <c r="AH17" s="157">
        <f t="shared" si="0"/>
        <v>0.71355709966938063</v>
      </c>
      <c r="AI17" s="157">
        <f t="shared" ref="AI17:AL19" si="19">IF(T17="","",(T17/D17)*10)</f>
        <v>0.83440387019522733</v>
      </c>
      <c r="AJ17" s="157">
        <f t="shared" si="19"/>
        <v>0.75962205850307263</v>
      </c>
      <c r="AK17" s="157">
        <f t="shared" si="19"/>
        <v>0.665186196292187</v>
      </c>
      <c r="AL17" s="157">
        <f t="shared" si="19"/>
        <v>0.71107592250929597</v>
      </c>
      <c r="AM17" s="157">
        <f t="shared" si="0"/>
        <v>0.71269022597614096</v>
      </c>
      <c r="AN17" s="157">
        <f t="shared" si="0"/>
        <v>0.81960669958150867</v>
      </c>
      <c r="AO17" s="157">
        <f t="shared" si="0"/>
        <v>0.65924492501094711</v>
      </c>
      <c r="AP17" s="157">
        <f t="shared" si="0"/>
        <v>0.69739113193480651</v>
      </c>
      <c r="AQ17" s="157">
        <f t="shared" si="0"/>
        <v>0.65871886092679444</v>
      </c>
      <c r="AR17" s="157">
        <f t="shared" si="0"/>
        <v>0.73566620101991387</v>
      </c>
      <c r="AS17" s="157">
        <f t="shared" ref="AS17" si="20">(AD17/N17)*10</f>
        <v>0.79228804267412634</v>
      </c>
      <c r="AT17" s="52">
        <f t="shared" ref="AT17" si="21">IF(AS17="","",(AS17-AR17)/AR17)</f>
        <v>7.6966756901041544E-2</v>
      </c>
      <c r="AV17" s="105"/>
      <c r="AW17" s="105"/>
    </row>
    <row r="18" spans="1:49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119">
        <v>257027.52000000008</v>
      </c>
      <c r="O18" s="52">
        <f t="shared" si="2"/>
        <v>4.8600445758422817E-2</v>
      </c>
      <c r="Q18" s="109" t="s">
        <v>84</v>
      </c>
      <c r="R18" s="19">
        <v>8608.0499999999975</v>
      </c>
      <c r="S18" s="154">
        <v>10777.051000000001</v>
      </c>
      <c r="T18" s="154">
        <v>8423.9280000000035</v>
      </c>
      <c r="U18" s="154">
        <v>14158.847</v>
      </c>
      <c r="V18" s="154">
        <v>13639.642000000007</v>
      </c>
      <c r="W18" s="154">
        <v>9440.7710000000006</v>
      </c>
      <c r="X18" s="154">
        <v>11551.010000000002</v>
      </c>
      <c r="Y18" s="154">
        <v>14804.034999999996</v>
      </c>
      <c r="Z18" s="154">
        <v>13581.739</v>
      </c>
      <c r="AA18" s="154">
        <v>16207.478999999999</v>
      </c>
      <c r="AB18" s="154">
        <v>14210.079999999994</v>
      </c>
      <c r="AC18" s="154">
        <v>17409.10100000001</v>
      </c>
      <c r="AD18" s="119">
        <v>16912.937999999998</v>
      </c>
      <c r="AE18" s="52">
        <f t="shared" si="3"/>
        <v>-2.8500208023378756E-2</v>
      </c>
      <c r="AG18" s="125">
        <f t="shared" si="0"/>
        <v>0.56293609227965202</v>
      </c>
      <c r="AH18" s="157">
        <f t="shared" si="0"/>
        <v>0.49757933898949919</v>
      </c>
      <c r="AI18" s="157">
        <f t="shared" si="19"/>
        <v>0.98046650538801527</v>
      </c>
      <c r="AJ18" s="157">
        <f t="shared" si="19"/>
        <v>0.61540853762851611</v>
      </c>
      <c r="AK18" s="157">
        <f t="shared" si="19"/>
        <v>0.58447388363736552</v>
      </c>
      <c r="AL18" s="157">
        <f t="shared" si="19"/>
        <v>0.63213282543644767</v>
      </c>
      <c r="AM18" s="157">
        <f t="shared" si="0"/>
        <v>0.68056524515204542</v>
      </c>
      <c r="AN18" s="157">
        <f t="shared" si="0"/>
        <v>0.91603617653690639</v>
      </c>
      <c r="AO18" s="157">
        <f t="shared" si="0"/>
        <v>0.67341958545274683</v>
      </c>
      <c r="AP18" s="157">
        <f t="shared" si="0"/>
        <v>0.7003002037365289</v>
      </c>
      <c r="AQ18" s="157">
        <f t="shared" si="0"/>
        <v>0.56951749515031103</v>
      </c>
      <c r="AR18" s="157">
        <f t="shared" si="0"/>
        <v>0.71024266463191987</v>
      </c>
      <c r="AS18" s="157">
        <f t="shared" ref="AS18" si="22">(AD18/N18)*10</f>
        <v>0.65802051079977719</v>
      </c>
      <c r="AT18" s="52">
        <f t="shared" ref="AT18" si="23">IF(AS18="","",(AS18-AR18)/AR18)</f>
        <v>-7.3527199128774645E-2</v>
      </c>
      <c r="AV18" s="105"/>
      <c r="AW18" s="105"/>
    </row>
    <row r="19" spans="1:49" ht="20.100000000000001" customHeight="1" thickBot="1" x14ac:dyDescent="0.3">
      <c r="A19" s="35" t="str">
        <f>'2'!A19</f>
        <v>jan-dez</v>
      </c>
      <c r="B19" s="167">
        <f>SUM(B7:B18)</f>
        <v>1816262.9199999997</v>
      </c>
      <c r="C19" s="168">
        <f t="shared" ref="C19:N19" si="24">SUM(C7:C18)</f>
        <v>1636088.4299999995</v>
      </c>
      <c r="D19" s="168">
        <f t="shared" si="24"/>
        <v>1296144.57</v>
      </c>
      <c r="E19" s="168">
        <f t="shared" si="24"/>
        <v>1599529.9399999997</v>
      </c>
      <c r="F19" s="168">
        <f t="shared" si="24"/>
        <v>2330198.42</v>
      </c>
      <c r="G19" s="168">
        <f t="shared" si="24"/>
        <v>2161091.4399999995</v>
      </c>
      <c r="H19" s="168">
        <f t="shared" si="24"/>
        <v>1804450.2999999998</v>
      </c>
      <c r="I19" s="168">
        <f t="shared" si="24"/>
        <v>2155820.8899999992</v>
      </c>
      <c r="J19" s="168">
        <f t="shared" si="24"/>
        <v>1977201.2999999996</v>
      </c>
      <c r="K19" s="168">
        <f t="shared" si="24"/>
        <v>2935261.1400000011</v>
      </c>
      <c r="L19" s="168">
        <f t="shared" si="24"/>
        <v>2745238.3199999994</v>
      </c>
      <c r="M19" s="168">
        <f t="shared" si="24"/>
        <v>2970951.5000000005</v>
      </c>
      <c r="N19" s="302">
        <f t="shared" si="24"/>
        <v>2840551.339999998</v>
      </c>
      <c r="O19" s="164">
        <f t="shared" si="2"/>
        <v>-4.3891716172412255E-2</v>
      </c>
      <c r="P19" s="171"/>
      <c r="Q19" s="170"/>
      <c r="R19" s="167">
        <f>SUM(R7:R18)</f>
        <v>89493.365000000005</v>
      </c>
      <c r="S19" s="168">
        <f t="shared" ref="S19:AD19" si="25">SUM(S7:S18)</f>
        <v>81914.569000000003</v>
      </c>
      <c r="T19" s="168">
        <f t="shared" si="25"/>
        <v>86371.3</v>
      </c>
      <c r="U19" s="168">
        <f t="shared" si="25"/>
        <v>122399.001</v>
      </c>
      <c r="V19" s="168">
        <f t="shared" si="25"/>
        <v>125153.99099999999</v>
      </c>
      <c r="W19" s="168">
        <f t="shared" si="25"/>
        <v>116754.90900000001</v>
      </c>
      <c r="X19" s="168">
        <f t="shared" si="25"/>
        <v>110190.53600000002</v>
      </c>
      <c r="Y19" s="168">
        <f t="shared" si="25"/>
        <v>137205.92600000004</v>
      </c>
      <c r="Z19" s="168">
        <f t="shared" si="25"/>
        <v>154727.05100000001</v>
      </c>
      <c r="AA19" s="168">
        <f t="shared" si="25"/>
        <v>169208.33800000002</v>
      </c>
      <c r="AB19" s="168">
        <f t="shared" si="25"/>
        <v>166254.71300000002</v>
      </c>
      <c r="AC19" s="168">
        <f t="shared" si="25"/>
        <v>172866.03899999999</v>
      </c>
      <c r="AD19" s="169">
        <f t="shared" si="25"/>
        <v>195726.27200000003</v>
      </c>
      <c r="AE19" s="61">
        <f t="shared" si="3"/>
        <v>0.13224247592090682</v>
      </c>
      <c r="AG19" s="172">
        <f t="shared" si="0"/>
        <v>0.49273353551698351</v>
      </c>
      <c r="AH19" s="173">
        <f t="shared" si="0"/>
        <v>0.50067323683720466</v>
      </c>
      <c r="AI19" s="173">
        <f t="shared" si="19"/>
        <v>0.66637088176051229</v>
      </c>
      <c r="AJ19" s="173">
        <f t="shared" si="19"/>
        <v>0.76521856790001697</v>
      </c>
      <c r="AK19" s="173">
        <f t="shared" si="19"/>
        <v>0.53709585383720237</v>
      </c>
      <c r="AL19" s="173">
        <f t="shared" si="19"/>
        <v>0.5402589952417749</v>
      </c>
      <c r="AM19" s="173">
        <f t="shared" si="0"/>
        <v>0.61065985580206916</v>
      </c>
      <c r="AN19" s="173">
        <f t="shared" si="0"/>
        <v>0.63644399512243377</v>
      </c>
      <c r="AO19" s="173">
        <f t="shared" si="0"/>
        <v>0.78255588340954474</v>
      </c>
      <c r="AP19" s="173">
        <f t="shared" si="0"/>
        <v>0.57646774828354774</v>
      </c>
      <c r="AQ19" s="173">
        <f t="shared" si="0"/>
        <v>0.60561122066808415</v>
      </c>
      <c r="AR19" s="173">
        <f t="shared" si="0"/>
        <v>0.5818541265315168</v>
      </c>
      <c r="AS19" s="173">
        <f>(AD19/N19)*10</f>
        <v>0.68904324749856538</v>
      </c>
      <c r="AT19" s="61">
        <f t="shared" ref="AT19:AT23" si="26">IF(AS19="","",(AS19-AR19)/AR19)</f>
        <v>0.18421992055983563</v>
      </c>
      <c r="AV19" s="105"/>
      <c r="AW19" s="105"/>
    </row>
    <row r="20" spans="1:49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M20" si="27">SUM(E7:E9)</f>
        <v>270933.47000000003</v>
      </c>
      <c r="F20" s="154">
        <f t="shared" si="27"/>
        <v>519508.35</v>
      </c>
      <c r="G20" s="154">
        <f t="shared" si="27"/>
        <v>534624.43999999983</v>
      </c>
      <c r="H20" s="154">
        <f t="shared" si="27"/>
        <v>446773.26</v>
      </c>
      <c r="I20" s="154">
        <f t="shared" si="27"/>
        <v>530786.49</v>
      </c>
      <c r="J20" s="154">
        <f t="shared" si="27"/>
        <v>340453.22</v>
      </c>
      <c r="K20" s="154">
        <f t="shared" si="27"/>
        <v>649895.34000000008</v>
      </c>
      <c r="L20" s="154">
        <f t="shared" si="27"/>
        <v>640920.42999999993</v>
      </c>
      <c r="M20" s="154">
        <f t="shared" si="27"/>
        <v>817875.08000000077</v>
      </c>
      <c r="N20" s="154">
        <f t="shared" ref="N20" si="28">SUM(N7:N9)</f>
        <v>661065.94999999925</v>
      </c>
      <c r="O20" s="61">
        <f t="shared" si="2"/>
        <v>-0.19172748239254506</v>
      </c>
      <c r="Q20" s="109" t="s">
        <v>85</v>
      </c>
      <c r="R20" s="19">
        <f>SUM(R7:R9)</f>
        <v>17386.603999999999</v>
      </c>
      <c r="S20" s="154">
        <f t="shared" ref="S20" si="29">SUM(S7:S9)</f>
        <v>16187.608</v>
      </c>
      <c r="T20" s="154">
        <f>SUM(T7:T9)</f>
        <v>17207.878999999994</v>
      </c>
      <c r="U20" s="154">
        <f t="shared" ref="U20:AC20" si="30">SUM(U7:U9)</f>
        <v>22973.369000000002</v>
      </c>
      <c r="V20" s="154">
        <f t="shared" si="30"/>
        <v>26551.153999999995</v>
      </c>
      <c r="W20" s="154">
        <f t="shared" si="30"/>
        <v>26243.759999999998</v>
      </c>
      <c r="X20" s="154">
        <f t="shared" si="30"/>
        <v>24497.342000000004</v>
      </c>
      <c r="Y20" s="154">
        <f t="shared" si="30"/>
        <v>29314.421999999999</v>
      </c>
      <c r="Z20" s="154">
        <f t="shared" si="30"/>
        <v>28198.834000000003</v>
      </c>
      <c r="AA20" s="154">
        <f t="shared" si="30"/>
        <v>37842.870999999999</v>
      </c>
      <c r="AB20" s="154">
        <f t="shared" si="30"/>
        <v>40547.094000000005</v>
      </c>
      <c r="AC20" s="154">
        <f t="shared" si="30"/>
        <v>42274.478999999992</v>
      </c>
      <c r="AD20" s="202">
        <f>IF(AD9="","",SUM(AD7:AD9))</f>
        <v>43177.321000000011</v>
      </c>
      <c r="AE20" s="61">
        <f t="shared" si="3"/>
        <v>2.1356667695420183E-2</v>
      </c>
      <c r="AG20" s="124">
        <f t="shared" si="0"/>
        <v>0.45277968317460826</v>
      </c>
      <c r="AH20" s="156">
        <f t="shared" si="0"/>
        <v>0.44870661372088694</v>
      </c>
      <c r="AI20" s="156">
        <f t="shared" si="0"/>
        <v>0.50886638186154198</v>
      </c>
      <c r="AJ20" s="156">
        <f t="shared" si="0"/>
        <v>0.84793395958055684</v>
      </c>
      <c r="AK20" s="156">
        <f t="shared" si="0"/>
        <v>0.51108233390281399</v>
      </c>
      <c r="AL20" s="156">
        <f t="shared" si="0"/>
        <v>0.49088216019454722</v>
      </c>
      <c r="AM20" s="156">
        <f t="shared" si="0"/>
        <v>0.54831710384815791</v>
      </c>
      <c r="AN20" s="156">
        <f t="shared" si="0"/>
        <v>0.55228274555367829</v>
      </c>
      <c r="AO20" s="156">
        <f t="shared" si="0"/>
        <v>0.82827338216980306</v>
      </c>
      <c r="AP20" s="156">
        <f t="shared" si="0"/>
        <v>0.5822917733184545</v>
      </c>
      <c r="AQ20" s="156">
        <f t="shared" si="0"/>
        <v>0.63263850085103401</v>
      </c>
      <c r="AR20" s="156">
        <f t="shared" si="0"/>
        <v>0.51688185682341559</v>
      </c>
      <c r="AS20" s="156">
        <f t="shared" si="0"/>
        <v>0.65314695152579039</v>
      </c>
      <c r="AT20" s="61">
        <f t="shared" si="26"/>
        <v>0.26362909222586156</v>
      </c>
      <c r="AV20" s="105"/>
      <c r="AW20" s="105"/>
    </row>
    <row r="21" spans="1:49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M21" si="31">SUM(E10:E12)</f>
        <v>410436.21999999991</v>
      </c>
      <c r="F21" s="154">
        <f t="shared" si="31"/>
        <v>511451.39999999991</v>
      </c>
      <c r="G21" s="154">
        <f t="shared" si="31"/>
        <v>582701.47000000009</v>
      </c>
      <c r="H21" s="154">
        <f t="shared" si="31"/>
        <v>438564.12</v>
      </c>
      <c r="I21" s="154">
        <f t="shared" si="31"/>
        <v>651591.7899999998</v>
      </c>
      <c r="J21" s="154">
        <f t="shared" si="31"/>
        <v>433350.24</v>
      </c>
      <c r="K21" s="154">
        <f t="shared" si="31"/>
        <v>722229.66999999993</v>
      </c>
      <c r="L21" s="154">
        <f t="shared" si="31"/>
        <v>641359.04</v>
      </c>
      <c r="M21" s="154">
        <f t="shared" si="31"/>
        <v>787392.28999999992</v>
      </c>
      <c r="N21" s="154">
        <f t="shared" ref="N21" si="32">SUM(N10:N12)</f>
        <v>732973.59999999986</v>
      </c>
      <c r="O21" s="52">
        <f t="shared" ref="O21" si="33">IF(N21="","",(N21-M21)/M21)</f>
        <v>-6.9112551254470717E-2</v>
      </c>
      <c r="Q21" s="109" t="s">
        <v>86</v>
      </c>
      <c r="R21" s="19">
        <f>SUM(R10:R12)</f>
        <v>20822.173999999999</v>
      </c>
      <c r="S21" s="154">
        <f t="shared" ref="S21" si="34">SUM(S10:S12)</f>
        <v>16993.961000000003</v>
      </c>
      <c r="T21" s="154">
        <f>SUM(T10:T12)</f>
        <v>20306.538000000008</v>
      </c>
      <c r="U21" s="154">
        <f t="shared" ref="U21:AC21" si="35">SUM(U10:U12)</f>
        <v>32580.996999999992</v>
      </c>
      <c r="V21" s="154">
        <f t="shared" si="35"/>
        <v>26623.229000000007</v>
      </c>
      <c r="W21" s="154">
        <f t="shared" si="35"/>
        <v>30060.606000000007</v>
      </c>
      <c r="X21" s="154">
        <f t="shared" si="35"/>
        <v>25330.112999999998</v>
      </c>
      <c r="Y21" s="154">
        <f t="shared" si="35"/>
        <v>36181.829000000005</v>
      </c>
      <c r="Z21" s="154">
        <f t="shared" si="35"/>
        <v>36659.758999999998</v>
      </c>
      <c r="AA21" s="154">
        <f t="shared" si="35"/>
        <v>39251.351000000017</v>
      </c>
      <c r="AB21" s="154">
        <f t="shared" si="35"/>
        <v>36974.111999999994</v>
      </c>
      <c r="AC21" s="154">
        <f t="shared" si="35"/>
        <v>42339.286999999997</v>
      </c>
      <c r="AD21" s="202">
        <f>IF(AD12="","",SUM(AD10:AD12))</f>
        <v>50218.536999999997</v>
      </c>
      <c r="AE21" s="52">
        <f t="shared" si="3"/>
        <v>0.18609784335763616</v>
      </c>
      <c r="AG21" s="125">
        <f t="shared" si="0"/>
        <v>0.4635433813049899</v>
      </c>
      <c r="AH21" s="157">
        <f t="shared" si="0"/>
        <v>0.4709352422927755</v>
      </c>
      <c r="AI21" s="157">
        <f t="shared" si="0"/>
        <v>0.56658857702200172</v>
      </c>
      <c r="AJ21" s="157">
        <f t="shared" si="0"/>
        <v>0.7938138841645116</v>
      </c>
      <c r="AK21" s="157">
        <f t="shared" si="0"/>
        <v>0.52054269477021697</v>
      </c>
      <c r="AL21" s="157">
        <f t="shared" si="0"/>
        <v>0.51588347631935783</v>
      </c>
      <c r="AM21" s="157">
        <f t="shared" si="0"/>
        <v>0.57756920470374995</v>
      </c>
      <c r="AN21" s="157">
        <f t="shared" si="0"/>
        <v>0.55528368459031718</v>
      </c>
      <c r="AO21" s="157">
        <f t="shared" si="0"/>
        <v>0.84596143295086201</v>
      </c>
      <c r="AP21" s="157">
        <f t="shared" si="0"/>
        <v>0.54347464013767288</v>
      </c>
      <c r="AQ21" s="157">
        <f t="shared" si="0"/>
        <v>0.57649631008553326</v>
      </c>
      <c r="AR21" s="157">
        <f t="shared" si="0"/>
        <v>0.53771528547733172</v>
      </c>
      <c r="AS21" s="157">
        <f t="shared" si="0"/>
        <v>0.68513432134527097</v>
      </c>
      <c r="AT21" s="52">
        <f t="shared" ref="AT21:AT22" si="36">IF(AS21="","",(AS21-AR21)/AR21)</f>
        <v>0.27415816483080796</v>
      </c>
      <c r="AV21" s="105"/>
      <c r="AW21" s="105"/>
    </row>
    <row r="22" spans="1:49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M22" si="37">SUM(E13:E15)</f>
        <v>431446.86999999988</v>
      </c>
      <c r="F22" s="154">
        <f t="shared" si="37"/>
        <v>682723.02999999991</v>
      </c>
      <c r="G22" s="154">
        <f t="shared" si="37"/>
        <v>626913.08999999985</v>
      </c>
      <c r="H22" s="154">
        <f t="shared" si="37"/>
        <v>458823.13999999961</v>
      </c>
      <c r="I22" s="154">
        <f t="shared" si="37"/>
        <v>516420.31999999972</v>
      </c>
      <c r="J22" s="154">
        <f t="shared" si="37"/>
        <v>514480.41000000003</v>
      </c>
      <c r="K22" s="154">
        <f t="shared" si="37"/>
        <v>823375.22000000055</v>
      </c>
      <c r="L22" s="154">
        <f t="shared" si="37"/>
        <v>766069.49</v>
      </c>
      <c r="M22" s="154">
        <f t="shared" si="37"/>
        <v>684091.10999999964</v>
      </c>
      <c r="N22" s="154">
        <f t="shared" ref="N22:N23" si="38">SUM(N13:N15)</f>
        <v>739345.95999999938</v>
      </c>
      <c r="O22" s="52">
        <f t="shared" si="2"/>
        <v>8.0771185580820914E-2</v>
      </c>
      <c r="Q22" s="109" t="s">
        <v>87</v>
      </c>
      <c r="R22" s="19">
        <f>SUM(R13:R15)</f>
        <v>25135.716000000004</v>
      </c>
      <c r="S22" s="154">
        <f t="shared" ref="S22" si="39">SUM(S13:S15)</f>
        <v>23908.640999999996</v>
      </c>
      <c r="T22" s="154">
        <f>SUM(T13:T15)</f>
        <v>23069.980999999996</v>
      </c>
      <c r="U22" s="154">
        <f t="shared" ref="U22:AC22" si="40">SUM(U13:U15)</f>
        <v>32504.29800000001</v>
      </c>
      <c r="V22" s="154">
        <f t="shared" si="40"/>
        <v>33772.178999999996</v>
      </c>
      <c r="W22" s="154">
        <f t="shared" si="40"/>
        <v>31879.368999999995</v>
      </c>
      <c r="X22" s="154">
        <f t="shared" si="40"/>
        <v>27356.271000000008</v>
      </c>
      <c r="Y22" s="154">
        <f t="shared" si="40"/>
        <v>32668.917000000012</v>
      </c>
      <c r="Z22" s="154">
        <f t="shared" si="40"/>
        <v>41788.728000000003</v>
      </c>
      <c r="AA22" s="154">
        <f t="shared" si="40"/>
        <v>42542.01</v>
      </c>
      <c r="AB22" s="154">
        <f t="shared" si="40"/>
        <v>45356.519000000008</v>
      </c>
      <c r="AC22" s="154">
        <f t="shared" si="40"/>
        <v>41128.285999999993</v>
      </c>
      <c r="AD22" s="202">
        <f>IF(AD15="","",SUM(AD13:AD15))</f>
        <v>51759.129000000001</v>
      </c>
      <c r="AE22" s="52">
        <f t="shared" si="3"/>
        <v>0.25848008837518804</v>
      </c>
      <c r="AG22" s="125">
        <f t="shared" si="0"/>
        <v>0.49145504558914899</v>
      </c>
      <c r="AH22" s="157">
        <f t="shared" si="0"/>
        <v>0.48945196647429901</v>
      </c>
      <c r="AI22" s="157">
        <f t="shared" si="0"/>
        <v>0.72415411933385454</v>
      </c>
      <c r="AJ22" s="157">
        <f t="shared" si="0"/>
        <v>0.75337892705074017</v>
      </c>
      <c r="AK22" s="157">
        <f t="shared" si="0"/>
        <v>0.49466881174346788</v>
      </c>
      <c r="AL22" s="157">
        <f t="shared" si="0"/>
        <v>0.50851337304186772</v>
      </c>
      <c r="AM22" s="157">
        <f t="shared" si="0"/>
        <v>0.59622692525926291</v>
      </c>
      <c r="AN22" s="157">
        <f t="shared" si="0"/>
        <v>0.63260324458185591</v>
      </c>
      <c r="AO22" s="157">
        <f t="shared" si="0"/>
        <v>0.8122511020390456</v>
      </c>
      <c r="AP22" s="157">
        <f t="shared" si="0"/>
        <v>0.5166782891523013</v>
      </c>
      <c r="AQ22" s="157">
        <f t="shared" si="0"/>
        <v>0.59206794673417951</v>
      </c>
      <c r="AR22" s="157">
        <f t="shared" si="0"/>
        <v>0.60121064868099239</v>
      </c>
      <c r="AS22" s="157">
        <f t="shared" si="0"/>
        <v>0.70006643439290639</v>
      </c>
      <c r="AT22" s="52">
        <f t="shared" si="36"/>
        <v>0.16442786888222224</v>
      </c>
      <c r="AV22" s="105"/>
      <c r="AW22" s="105"/>
    </row>
    <row r="23" spans="1:49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M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38"/>
        <v>714339.62999999954</v>
      </c>
      <c r="O23" s="55">
        <f t="shared" ref="O23" si="42">IF(N23="","",(N23-M23)/M23)</f>
        <v>4.8044227330848246E-2</v>
      </c>
      <c r="Q23" s="110" t="s">
        <v>88</v>
      </c>
      <c r="R23" s="21">
        <f>SUM(R16:R18)</f>
        <v>26148.870999999992</v>
      </c>
      <c r="S23" s="155">
        <f t="shared" ref="S23" si="43">SUM(S16:S18)</f>
        <v>24824.359</v>
      </c>
      <c r="T23" s="155">
        <f>SUM(T16:T18)</f>
        <v>25786.902000000006</v>
      </c>
      <c r="U23" s="155">
        <f t="shared" ref="U23:AC23" si="44">SUM(U16:U18)</f>
        <v>34340.337000000007</v>
      </c>
      <c r="V23" s="155">
        <f t="shared" si="44"/>
        <v>38207.429000000004</v>
      </c>
      <c r="W23" s="155">
        <f t="shared" si="44"/>
        <v>28571.173999999999</v>
      </c>
      <c r="X23" s="155">
        <f t="shared" si="44"/>
        <v>33006.81</v>
      </c>
      <c r="Y23" s="155">
        <f t="shared" si="44"/>
        <v>39040.758000000002</v>
      </c>
      <c r="Z23" s="155">
        <f t="shared" si="44"/>
        <v>48079.73</v>
      </c>
      <c r="AA23" s="155">
        <f t="shared" si="44"/>
        <v>49572.105999999992</v>
      </c>
      <c r="AB23" s="155">
        <f t="shared" si="44"/>
        <v>43376.988000000005</v>
      </c>
      <c r="AC23" s="155">
        <f t="shared" si="44"/>
        <v>47123.987000000023</v>
      </c>
      <c r="AD23" s="203">
        <f>IF(AD18="","",SUM(AD16:AD18))</f>
        <v>50571.285000000003</v>
      </c>
      <c r="AE23" s="55">
        <f t="shared" si="3"/>
        <v>7.3153784716899678E-2</v>
      </c>
      <c r="AG23" s="126">
        <f t="shared" ref="AG23:AH23" si="45">(R23/B23)*10</f>
        <v>0.55445366590058986</v>
      </c>
      <c r="AH23" s="158">
        <f t="shared" si="45"/>
        <v>0.58274025510480154</v>
      </c>
      <c r="AI23" s="158">
        <f t="shared" ref="AI23:AS23" si="46">IF(AI18="","",(T23/D23)*10)</f>
        <v>0.91766659206541912</v>
      </c>
      <c r="AJ23" s="158">
        <f t="shared" si="46"/>
        <v>0.70555563933746857</v>
      </c>
      <c r="AK23" s="158">
        <f t="shared" si="46"/>
        <v>0.61973170704963765</v>
      </c>
      <c r="AL23" s="158">
        <f t="shared" si="46"/>
        <v>0.68540258514499786</v>
      </c>
      <c r="AM23" s="158">
        <f t="shared" si="46"/>
        <v>0.71708761380711117</v>
      </c>
      <c r="AN23" s="158">
        <f t="shared" si="46"/>
        <v>0.85424187953721087</v>
      </c>
      <c r="AO23" s="158">
        <f t="shared" si="46"/>
        <v>0.69790264995908136</v>
      </c>
      <c r="AP23" s="158">
        <f t="shared" si="46"/>
        <v>0.67010983318921202</v>
      </c>
      <c r="AQ23" s="158">
        <f t="shared" si="46"/>
        <v>0.62243722590340611</v>
      </c>
      <c r="AR23" s="158">
        <f t="shared" si="46"/>
        <v>0.69138012886340905</v>
      </c>
      <c r="AS23" s="158">
        <f t="shared" si="46"/>
        <v>0.70794455292925629</v>
      </c>
      <c r="AT23" s="55">
        <f t="shared" si="26"/>
        <v>2.3958490234711027E-2</v>
      </c>
      <c r="AV23" s="105"/>
      <c r="AW23" s="105"/>
    </row>
    <row r="24" spans="1:49" x14ac:dyDescent="0.25">
      <c r="J24" s="119"/>
      <c r="K24" s="119"/>
      <c r="L24" s="119"/>
      <c r="M24" s="119"/>
      <c r="Q24" s="119">
        <f>SUM(R7:R18)</f>
        <v>89493.365000000005</v>
      </c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V24" s="105"/>
      <c r="AW24" s="105"/>
    </row>
    <row r="25" spans="1:49" ht="15.75" thickBot="1" x14ac:dyDescent="0.3">
      <c r="O25" s="205" t="s">
        <v>1</v>
      </c>
      <c r="AE25" s="293">
        <v>1000</v>
      </c>
      <c r="AT25" s="293" t="s">
        <v>47</v>
      </c>
      <c r="AV25" s="105"/>
      <c r="AW25" s="105"/>
    </row>
    <row r="26" spans="1:49" ht="20.100000000000001" customHeight="1" x14ac:dyDescent="0.25">
      <c r="A26" s="327" t="s">
        <v>2</v>
      </c>
      <c r="B26" s="329" t="s">
        <v>71</v>
      </c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4"/>
      <c r="O26" s="332" t="str">
        <f>O4</f>
        <v>D       2022/2021</v>
      </c>
      <c r="Q26" s="330" t="s">
        <v>3</v>
      </c>
      <c r="R26" s="322" t="s">
        <v>71</v>
      </c>
      <c r="S26" s="323"/>
      <c r="T26" s="323"/>
      <c r="U26" s="323"/>
      <c r="V26" s="323"/>
      <c r="W26" s="323"/>
      <c r="X26" s="323"/>
      <c r="Y26" s="323"/>
      <c r="Z26" s="323"/>
      <c r="AA26" s="323"/>
      <c r="AB26" s="323"/>
      <c r="AC26" s="323"/>
      <c r="AD26" s="324"/>
      <c r="AE26" s="332" t="str">
        <f>O26</f>
        <v>D       2022/2021</v>
      </c>
      <c r="AG26" s="322" t="s">
        <v>71</v>
      </c>
      <c r="AH26" s="323"/>
      <c r="AI26" s="323"/>
      <c r="AJ26" s="323"/>
      <c r="AK26" s="323"/>
      <c r="AL26" s="323"/>
      <c r="AM26" s="323"/>
      <c r="AN26" s="323"/>
      <c r="AO26" s="323"/>
      <c r="AP26" s="323"/>
      <c r="AQ26" s="323"/>
      <c r="AR26" s="323"/>
      <c r="AS26" s="324"/>
      <c r="AT26" s="332" t="str">
        <f>AE26</f>
        <v>D       2022/2021</v>
      </c>
      <c r="AV26" s="105"/>
      <c r="AW26" s="105"/>
    </row>
    <row r="27" spans="1:49" ht="20.100000000000001" customHeight="1" thickBot="1" x14ac:dyDescent="0.3">
      <c r="A27" s="328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3">
        <v>2022</v>
      </c>
      <c r="O27" s="333"/>
      <c r="Q27" s="331"/>
      <c r="R27" s="25">
        <v>2010</v>
      </c>
      <c r="S27" s="135">
        <v>2011</v>
      </c>
      <c r="T27" s="135">
        <v>2012</v>
      </c>
      <c r="U27" s="135">
        <v>2013</v>
      </c>
      <c r="V27" s="135">
        <v>2014</v>
      </c>
      <c r="W27" s="135">
        <v>2015</v>
      </c>
      <c r="X27" s="135">
        <v>2016</v>
      </c>
      <c r="Y27" s="135">
        <v>2017</v>
      </c>
      <c r="Z27" s="135">
        <v>2018</v>
      </c>
      <c r="AA27" s="135">
        <v>2019</v>
      </c>
      <c r="AB27" s="135">
        <v>2020</v>
      </c>
      <c r="AC27" s="135">
        <v>2021</v>
      </c>
      <c r="AD27" s="133">
        <v>2022</v>
      </c>
      <c r="AE27" s="333"/>
      <c r="AG27" s="25">
        <v>2010</v>
      </c>
      <c r="AH27" s="135">
        <v>2011</v>
      </c>
      <c r="AI27" s="135">
        <v>2012</v>
      </c>
      <c r="AJ27" s="135">
        <v>2013</v>
      </c>
      <c r="AK27" s="135">
        <v>2014</v>
      </c>
      <c r="AL27" s="135">
        <v>2015</v>
      </c>
      <c r="AM27" s="135">
        <v>2016</v>
      </c>
      <c r="AN27" s="135">
        <v>2017</v>
      </c>
      <c r="AO27" s="265">
        <v>2018</v>
      </c>
      <c r="AP27" s="135">
        <v>2019</v>
      </c>
      <c r="AQ27" s="176">
        <v>2020</v>
      </c>
      <c r="AR27" s="135">
        <v>2021</v>
      </c>
      <c r="AS27" s="266">
        <v>2022</v>
      </c>
      <c r="AT27" s="333"/>
      <c r="AV27" s="105"/>
      <c r="AW27" s="105"/>
    </row>
    <row r="28" spans="1:49" ht="3" customHeight="1" thickBot="1" x14ac:dyDescent="0.3">
      <c r="A28" s="295" t="s">
        <v>89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8"/>
      <c r="Q28" s="295"/>
      <c r="R28" s="297">
        <v>2010</v>
      </c>
      <c r="S28" s="297">
        <v>2011</v>
      </c>
      <c r="T28" s="297">
        <v>2012</v>
      </c>
      <c r="U28" s="297"/>
      <c r="V28" s="297"/>
      <c r="W28" s="297"/>
      <c r="X28" s="297"/>
      <c r="Y28" s="297"/>
      <c r="Z28" s="297"/>
      <c r="AA28" s="297"/>
      <c r="AB28" s="297"/>
      <c r="AC28" s="297"/>
      <c r="AD28" s="297"/>
      <c r="AE28" s="298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6"/>
      <c r="AV28" s="105"/>
      <c r="AW28" s="105"/>
    </row>
    <row r="29" spans="1:49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12">
        <v>194428.80999999982</v>
      </c>
      <c r="O29" s="61">
        <f>IF(N29="","",(N29-M29)/M29)</f>
        <v>-9.2579826324793765E-2</v>
      </c>
      <c r="Q29" s="109" t="s">
        <v>73</v>
      </c>
      <c r="R29" s="39">
        <v>5016.9969999999994</v>
      </c>
      <c r="S29" s="153">
        <v>5270.674</v>
      </c>
      <c r="T29" s="153">
        <v>5254.5140000000001</v>
      </c>
      <c r="U29" s="153">
        <v>8076.4090000000024</v>
      </c>
      <c r="V29" s="153">
        <v>9156.59</v>
      </c>
      <c r="W29" s="153">
        <v>7918.5499999999993</v>
      </c>
      <c r="X29" s="153">
        <v>7480.9960000000019</v>
      </c>
      <c r="Y29" s="153">
        <v>9138.478000000001</v>
      </c>
      <c r="Z29" s="153">
        <v>8324.8559999999998</v>
      </c>
      <c r="AA29" s="153">
        <v>11927.749</v>
      </c>
      <c r="AB29" s="153">
        <v>14184.973999999998</v>
      </c>
      <c r="AC29" s="153">
        <v>11496.755999999994</v>
      </c>
      <c r="AD29" s="112">
        <v>12363.368000000002</v>
      </c>
      <c r="AE29" s="61">
        <f>IF(AD29="","",(AD29-AC29)/AC29)</f>
        <v>7.5378828601738501E-2</v>
      </c>
      <c r="AG29" s="124">
        <f t="shared" ref="AG29:AS44" si="47">(R29/B29)*10</f>
        <v>0.44749494995804673</v>
      </c>
      <c r="AH29" s="156">
        <f t="shared" si="47"/>
        <v>0.42199049962249885</v>
      </c>
      <c r="AI29" s="156">
        <f t="shared" si="47"/>
        <v>0.47202259593859536</v>
      </c>
      <c r="AJ29" s="156">
        <f t="shared" si="47"/>
        <v>0.8081632158864277</v>
      </c>
      <c r="AK29" s="156">
        <f t="shared" si="47"/>
        <v>0.50550044106984959</v>
      </c>
      <c r="AL29" s="156">
        <f t="shared" si="47"/>
        <v>0.47895812371298058</v>
      </c>
      <c r="AM29" s="156">
        <f t="shared" si="47"/>
        <v>0.58749022877813117</v>
      </c>
      <c r="AN29" s="156">
        <f t="shared" si="47"/>
        <v>0.55261592323817688</v>
      </c>
      <c r="AO29" s="156">
        <f t="shared" si="47"/>
        <v>0.77172992674881657</v>
      </c>
      <c r="AP29" s="156">
        <f t="shared" si="47"/>
        <v>0.59323467465978674</v>
      </c>
      <c r="AQ29" s="156">
        <f t="shared" si="47"/>
        <v>0.61384805672702092</v>
      </c>
      <c r="AR29" s="156">
        <f t="shared" si="47"/>
        <v>0.53656597117584959</v>
      </c>
      <c r="AS29" s="156">
        <f t="shared" si="47"/>
        <v>0.63588148279053991</v>
      </c>
      <c r="AT29" s="61">
        <f t="shared" ref="AT29" si="48">IF(AS29="","",(AS29-AR29)/AR29)</f>
        <v>0.18509468909675134</v>
      </c>
      <c r="AV29" s="105"/>
      <c r="AW29" s="105"/>
    </row>
    <row r="30" spans="1:49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19">
        <v>269012.73999999987</v>
      </c>
      <c r="O30" s="52">
        <f t="shared" ref="O30:O45" si="49">IF(N30="","",(N30-M30)/M30)</f>
        <v>4.8225805980253188E-2</v>
      </c>
      <c r="Q30" s="109" t="s">
        <v>74</v>
      </c>
      <c r="R30" s="19">
        <v>4768.4190000000008</v>
      </c>
      <c r="S30" s="154">
        <v>5015.1330000000007</v>
      </c>
      <c r="T30" s="154">
        <v>4911.1499999999996</v>
      </c>
      <c r="U30" s="154">
        <v>7549.5049999999992</v>
      </c>
      <c r="V30" s="154">
        <v>9045.7329999999984</v>
      </c>
      <c r="W30" s="154">
        <v>9256.7200000000012</v>
      </c>
      <c r="X30" s="154">
        <v>8296.7439999999988</v>
      </c>
      <c r="Y30" s="154">
        <v>9856.137999999999</v>
      </c>
      <c r="Z30" s="154">
        <v>9306.1540000000005</v>
      </c>
      <c r="AA30" s="154">
        <v>13709.666999999996</v>
      </c>
      <c r="AB30" s="154">
        <v>12449.267000000005</v>
      </c>
      <c r="AC30" s="154">
        <v>12684.448000000004</v>
      </c>
      <c r="AD30" s="119">
        <v>16636.305</v>
      </c>
      <c r="AE30" s="52">
        <f t="shared" ref="AE30:AE45" si="50">IF(AD30="","",(AD30-AC30)/AC30)</f>
        <v>0.31155135800942974</v>
      </c>
      <c r="AG30" s="125">
        <f t="shared" si="47"/>
        <v>0.46047109354109889</v>
      </c>
      <c r="AH30" s="157">
        <f t="shared" si="47"/>
        <v>0.45757226895448566</v>
      </c>
      <c r="AI30" s="157">
        <f t="shared" si="47"/>
        <v>0.5419617422671561</v>
      </c>
      <c r="AJ30" s="157">
        <f t="shared" si="47"/>
        <v>0.82888642292733761</v>
      </c>
      <c r="AK30" s="157">
        <f t="shared" si="47"/>
        <v>0.50636300335303253</v>
      </c>
      <c r="AL30" s="157">
        <f t="shared" si="47"/>
        <v>0.48905442795728249</v>
      </c>
      <c r="AM30" s="157">
        <f t="shared" si="47"/>
        <v>0.51556937685642856</v>
      </c>
      <c r="AN30" s="157">
        <f t="shared" si="47"/>
        <v>0.54755948056577153</v>
      </c>
      <c r="AO30" s="157">
        <f t="shared" si="47"/>
        <v>0.92171330852361721</v>
      </c>
      <c r="AP30" s="157">
        <f t="shared" si="47"/>
        <v>0.57411865515950256</v>
      </c>
      <c r="AQ30" s="157">
        <f t="shared" si="47"/>
        <v>0.6218671970115851</v>
      </c>
      <c r="AR30" s="157">
        <f t="shared" si="47"/>
        <v>0.49425784549142993</v>
      </c>
      <c r="AS30" s="157">
        <f t="shared" ref="AS30" si="51">(AD30/N30)*10</f>
        <v>0.6184207112272827</v>
      </c>
      <c r="AT30" s="52">
        <f t="shared" ref="AT30" si="52">IF(AS30="","",(AS30-AR30)/AR30)</f>
        <v>0.25121071292737968</v>
      </c>
      <c r="AV30" s="105"/>
      <c r="AW30" s="105"/>
    </row>
    <row r="31" spans="1:49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19">
        <v>197005.59000000005</v>
      </c>
      <c r="O31" s="52">
        <f t="shared" si="49"/>
        <v>-0.43152372365980818</v>
      </c>
      <c r="Q31" s="109" t="s">
        <v>75</v>
      </c>
      <c r="R31" s="19">
        <v>7424.4470000000001</v>
      </c>
      <c r="S31" s="154">
        <v>5510.3540000000003</v>
      </c>
      <c r="T31" s="154">
        <v>6830.2309999999961</v>
      </c>
      <c r="U31" s="154">
        <v>7114.5390000000007</v>
      </c>
      <c r="V31" s="154">
        <v>8082.2549999999983</v>
      </c>
      <c r="W31" s="154">
        <v>8938.91</v>
      </c>
      <c r="X31" s="154">
        <v>8489.652</v>
      </c>
      <c r="Y31" s="154">
        <v>9926.7349999999988</v>
      </c>
      <c r="Z31" s="154">
        <v>10260.373</v>
      </c>
      <c r="AA31" s="154">
        <v>11780.022999999999</v>
      </c>
      <c r="AB31" s="154">
        <v>12880.835000000003</v>
      </c>
      <c r="AC31" s="154">
        <v>17712.749</v>
      </c>
      <c r="AD31" s="119">
        <v>13545.27300000001</v>
      </c>
      <c r="AE31" s="52">
        <f t="shared" si="50"/>
        <v>-0.23528115257546922</v>
      </c>
      <c r="AG31" s="125">
        <f t="shared" si="47"/>
        <v>0.44241062088628053</v>
      </c>
      <c r="AH31" s="157">
        <f t="shared" si="47"/>
        <v>0.44000691509090828</v>
      </c>
      <c r="AI31" s="157">
        <f t="shared" si="47"/>
        <v>0.50306153781226581</v>
      </c>
      <c r="AJ31" s="157">
        <f t="shared" si="47"/>
        <v>0.908169034292719</v>
      </c>
      <c r="AK31" s="157">
        <f t="shared" si="47"/>
        <v>0.50798316681623246</v>
      </c>
      <c r="AL31" s="157">
        <f t="shared" si="47"/>
        <v>0.49726565111971294</v>
      </c>
      <c r="AM31" s="157">
        <f t="shared" si="47"/>
        <v>0.53652846921584385</v>
      </c>
      <c r="AN31" s="157">
        <f t="shared" si="47"/>
        <v>0.5373482716568041</v>
      </c>
      <c r="AO31" s="157">
        <f t="shared" si="47"/>
        <v>0.78173472362263119</v>
      </c>
      <c r="AP31" s="157">
        <f t="shared" si="47"/>
        <v>0.56172228676028879</v>
      </c>
      <c r="AQ31" s="157">
        <f t="shared" si="47"/>
        <v>0.61636897129854362</v>
      </c>
      <c r="AR31" s="157">
        <f t="shared" si="47"/>
        <v>0.51111633914897814</v>
      </c>
      <c r="AS31" s="157">
        <f t="shared" ref="AS31" si="53">(AD31/N31)*10</f>
        <v>0.68755779975583464</v>
      </c>
      <c r="AT31" s="52">
        <f t="shared" ref="AT31" si="54">IF(AS31="","",(AS31-AR31)/AR31)</f>
        <v>0.34520802230786846</v>
      </c>
      <c r="AV31" s="105"/>
      <c r="AW31" s="105"/>
    </row>
    <row r="32" spans="1:49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19">
        <v>212281.96000000005</v>
      </c>
      <c r="O32" s="52">
        <f t="shared" si="49"/>
        <v>-0.10928634262158547</v>
      </c>
      <c r="Q32" s="109" t="s">
        <v>76</v>
      </c>
      <c r="R32" s="19">
        <v>6997.9059999999999</v>
      </c>
      <c r="S32" s="154">
        <v>5641.7790000000005</v>
      </c>
      <c r="T32" s="154">
        <v>6955.6630000000014</v>
      </c>
      <c r="U32" s="154">
        <v>8794.5019999999968</v>
      </c>
      <c r="V32" s="154">
        <v>7652.6419999999989</v>
      </c>
      <c r="W32" s="154">
        <v>8505.6460000000006</v>
      </c>
      <c r="X32" s="154">
        <v>6662.3990000000013</v>
      </c>
      <c r="Y32" s="154">
        <v>10370.893000000004</v>
      </c>
      <c r="Z32" s="154">
        <v>11386.056</v>
      </c>
      <c r="AA32" s="154">
        <v>12901.989000000001</v>
      </c>
      <c r="AB32" s="154">
        <v>14090.422</v>
      </c>
      <c r="AC32" s="154">
        <v>12972.172999999997</v>
      </c>
      <c r="AD32" s="119">
        <v>15054.097000000005</v>
      </c>
      <c r="AE32" s="52">
        <f t="shared" si="50"/>
        <v>0.16049153831050578</v>
      </c>
      <c r="AG32" s="125">
        <f t="shared" si="47"/>
        <v>0.4117380456536428</v>
      </c>
      <c r="AH32" s="157">
        <f t="shared" si="47"/>
        <v>0.45017323810756427</v>
      </c>
      <c r="AI32" s="157">
        <f t="shared" si="47"/>
        <v>0.53052169146380823</v>
      </c>
      <c r="AJ32" s="157">
        <f t="shared" si="47"/>
        <v>0.79315079340313666</v>
      </c>
      <c r="AK32" s="157">
        <f t="shared" si="47"/>
        <v>0.54920904241465762</v>
      </c>
      <c r="AL32" s="157">
        <f t="shared" si="47"/>
        <v>0.49231320433642595</v>
      </c>
      <c r="AM32" s="157">
        <f t="shared" si="47"/>
        <v>0.55148844538658548</v>
      </c>
      <c r="AN32" s="157">
        <f t="shared" si="47"/>
        <v>0.52949059732220316</v>
      </c>
      <c r="AO32" s="157">
        <f t="shared" si="47"/>
        <v>0.75728905420077208</v>
      </c>
      <c r="AP32" s="157">
        <f t="shared" si="47"/>
        <v>0.52733538616375741</v>
      </c>
      <c r="AQ32" s="157">
        <f t="shared" si="47"/>
        <v>0.60476032121983347</v>
      </c>
      <c r="AR32" s="157">
        <f t="shared" si="47"/>
        <v>0.54429927333323636</v>
      </c>
      <c r="AS32" s="157">
        <f t="shared" ref="AS32" si="55">(AD32/N32)*10</f>
        <v>0.70915573796284903</v>
      </c>
      <c r="AT32" s="52">
        <f t="shared" ref="AT32" si="56">IF(AS32="","",(AS32-AR32)/AR32)</f>
        <v>0.30287834782517264</v>
      </c>
      <c r="AV32" s="105"/>
      <c r="AW32" s="105"/>
    </row>
    <row r="33" spans="1:49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19">
        <v>296994.00000000006</v>
      </c>
      <c r="O33" s="52">
        <f t="shared" si="49"/>
        <v>9.3220420400700804E-2</v>
      </c>
      <c r="Q33" s="109" t="s">
        <v>77</v>
      </c>
      <c r="R33" s="19">
        <v>5233.5920000000015</v>
      </c>
      <c r="S33" s="154">
        <v>6774.5830000000024</v>
      </c>
      <c r="T33" s="154">
        <v>6184.9250000000011</v>
      </c>
      <c r="U33" s="154">
        <v>12346.015000000001</v>
      </c>
      <c r="V33" s="154">
        <v>9823.5429999999997</v>
      </c>
      <c r="W33" s="154">
        <v>9567.4180000000015</v>
      </c>
      <c r="X33" s="154">
        <v>8927.2699999999986</v>
      </c>
      <c r="Y33" s="154">
        <v>11110.941999999997</v>
      </c>
      <c r="Z33" s="154">
        <v>11997.332</v>
      </c>
      <c r="AA33" s="154">
        <v>12224.240000000003</v>
      </c>
      <c r="AB33" s="154">
        <v>10503.531999999996</v>
      </c>
      <c r="AC33" s="154">
        <v>13714.956999999997</v>
      </c>
      <c r="AD33" s="119">
        <v>20017.547999999999</v>
      </c>
      <c r="AE33" s="52">
        <f t="shared" si="50"/>
        <v>0.45954143348754239</v>
      </c>
      <c r="AG33" s="125">
        <f t="shared" si="47"/>
        <v>0.49547514696423517</v>
      </c>
      <c r="AH33" s="157">
        <f t="shared" si="47"/>
        <v>0.46184732439637305</v>
      </c>
      <c r="AI33" s="157">
        <f t="shared" si="47"/>
        <v>0.58455084732547036</v>
      </c>
      <c r="AJ33" s="157">
        <f t="shared" si="47"/>
        <v>0.78769456194735565</v>
      </c>
      <c r="AK33" s="157">
        <f t="shared" si="47"/>
        <v>0.4740445861025222</v>
      </c>
      <c r="AL33" s="157">
        <f t="shared" si="47"/>
        <v>0.52641405214864356</v>
      </c>
      <c r="AM33" s="157">
        <f t="shared" si="47"/>
        <v>0.57203930554337168</v>
      </c>
      <c r="AN33" s="157">
        <f t="shared" si="47"/>
        <v>0.53330507840023977</v>
      </c>
      <c r="AO33" s="157">
        <f t="shared" si="47"/>
        <v>0.97449836694611214</v>
      </c>
      <c r="AP33" s="157">
        <f t="shared" si="47"/>
        <v>0.53612416504160132</v>
      </c>
      <c r="AQ33" s="157">
        <f t="shared" si="47"/>
        <v>0.50677934421259097</v>
      </c>
      <c r="AR33" s="157">
        <f t="shared" si="47"/>
        <v>0.50484087413609458</v>
      </c>
      <c r="AS33" s="157">
        <f t="shared" ref="AS33" si="57">(AD33/N33)*10</f>
        <v>0.67400513141679608</v>
      </c>
      <c r="AT33" s="52">
        <f t="shared" ref="AT33" si="58">IF(AS33="","",(AS33-AR33)/AR33)</f>
        <v>0.33508431259688048</v>
      </c>
      <c r="AV33" s="105"/>
      <c r="AW33" s="105"/>
    </row>
    <row r="34" spans="1:49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19">
        <v>222974.87999999986</v>
      </c>
      <c r="O34" s="52">
        <f t="shared" si="49"/>
        <v>-0.19448020219307421</v>
      </c>
      <c r="Q34" s="109" t="s">
        <v>78</v>
      </c>
      <c r="R34" s="19">
        <v>8418.2340000000022</v>
      </c>
      <c r="S34" s="154">
        <v>4390.6889999999994</v>
      </c>
      <c r="T34" s="154">
        <v>6848.4070000000011</v>
      </c>
      <c r="U34" s="154">
        <v>11167.32799999999</v>
      </c>
      <c r="V34" s="154">
        <v>8872.2850000000017</v>
      </c>
      <c r="W34" s="154">
        <v>11662.620000000006</v>
      </c>
      <c r="X34" s="154">
        <v>9423.9899999999961</v>
      </c>
      <c r="Y34" s="154">
        <v>14481.375000000004</v>
      </c>
      <c r="Z34" s="154">
        <v>12803.287</v>
      </c>
      <c r="AA34" s="154">
        <v>13718.046000000006</v>
      </c>
      <c r="AB34" s="154">
        <v>12228.946999999995</v>
      </c>
      <c r="AC34" s="154">
        <v>14526.821999999995</v>
      </c>
      <c r="AD34" s="119">
        <v>14380.717000000002</v>
      </c>
      <c r="AE34" s="52">
        <f t="shared" si="50"/>
        <v>-1.0057602412970459E-2</v>
      </c>
      <c r="AG34" s="125">
        <f t="shared" si="47"/>
        <v>0.48672862985073784</v>
      </c>
      <c r="AH34" s="157">
        <f t="shared" si="47"/>
        <v>0.49688825876595721</v>
      </c>
      <c r="AI34" s="157">
        <f t="shared" si="47"/>
        <v>0.56924809937044796</v>
      </c>
      <c r="AJ34" s="157">
        <f t="shared" si="47"/>
        <v>0.78543559483657488</v>
      </c>
      <c r="AK34" s="157">
        <f t="shared" si="47"/>
        <v>0.54207508867396426</v>
      </c>
      <c r="AL34" s="157">
        <f t="shared" si="47"/>
        <v>0.51283586940978365</v>
      </c>
      <c r="AM34" s="157">
        <f t="shared" si="47"/>
        <v>0.58706569068968495</v>
      </c>
      <c r="AN34" s="157">
        <f t="shared" si="47"/>
        <v>0.58568978626091728</v>
      </c>
      <c r="AO34" s="157">
        <f t="shared" si="47"/>
        <v>0.80425854872244606</v>
      </c>
      <c r="AP34" s="157">
        <f t="shared" si="47"/>
        <v>0.55167855015599043</v>
      </c>
      <c r="AQ34" s="157">
        <f t="shared" si="47"/>
        <v>0.60866792877006426</v>
      </c>
      <c r="AR34" s="157">
        <f t="shared" si="47"/>
        <v>0.52479645779906703</v>
      </c>
      <c r="AS34" s="157">
        <f t="shared" ref="AS34" si="59">(AD34/N34)*10</f>
        <v>0.64494785242176211</v>
      </c>
      <c r="AT34" s="52">
        <f t="shared" ref="AT34" si="60">IF(AS34="","",(AS34-AR34)/AR34)</f>
        <v>0.22894856250858767</v>
      </c>
      <c r="AV34" s="105"/>
      <c r="AW34" s="105"/>
    </row>
    <row r="35" spans="1:49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19">
        <v>235042.49999999983</v>
      </c>
      <c r="O35" s="52">
        <f t="shared" si="49"/>
        <v>-0.15700040521222483</v>
      </c>
      <c r="Q35" s="109" t="s">
        <v>79</v>
      </c>
      <c r="R35" s="19">
        <v>8202.5570000000007</v>
      </c>
      <c r="S35" s="154">
        <v>7142.6719999999987</v>
      </c>
      <c r="T35" s="154">
        <v>8489.8880000000008</v>
      </c>
      <c r="U35" s="154">
        <v>14058.68400000001</v>
      </c>
      <c r="V35" s="154">
        <v>13129.382000000001</v>
      </c>
      <c r="W35" s="154">
        <v>12275.063000000002</v>
      </c>
      <c r="X35" s="154">
        <v>8407.0900000000038</v>
      </c>
      <c r="Y35" s="154">
        <v>11587.890000000009</v>
      </c>
      <c r="Z35" s="154">
        <v>14215.772000000001</v>
      </c>
      <c r="AA35" s="154">
        <v>14177.262000000006</v>
      </c>
      <c r="AB35" s="154">
        <v>16500.630999999998</v>
      </c>
      <c r="AC35" s="154">
        <v>15555.110999999997</v>
      </c>
      <c r="AD35" s="119">
        <v>16554.87</v>
      </c>
      <c r="AE35" s="52">
        <f t="shared" si="50"/>
        <v>6.4272058232178603E-2</v>
      </c>
      <c r="AG35" s="125">
        <f t="shared" si="47"/>
        <v>0.53410624801970208</v>
      </c>
      <c r="AH35" s="157">
        <f t="shared" si="47"/>
        <v>0.48911992034573448</v>
      </c>
      <c r="AI35" s="157">
        <f t="shared" si="47"/>
        <v>0.65603956133015395</v>
      </c>
      <c r="AJ35" s="157">
        <f t="shared" si="47"/>
        <v>0.7829523620224994</v>
      </c>
      <c r="AK35" s="157">
        <f t="shared" si="47"/>
        <v>0.48743234098377025</v>
      </c>
      <c r="AL35" s="157">
        <f t="shared" si="47"/>
        <v>0.51699036414929667</v>
      </c>
      <c r="AM35" s="157">
        <f t="shared" si="47"/>
        <v>0.56911382540516675</v>
      </c>
      <c r="AN35" s="157">
        <f t="shared" si="47"/>
        <v>0.55942287943501878</v>
      </c>
      <c r="AO35" s="157">
        <f t="shared" si="47"/>
        <v>0.8067909093137946</v>
      </c>
      <c r="AP35" s="157">
        <f t="shared" si="47"/>
        <v>0.5090389090704629</v>
      </c>
      <c r="AQ35" s="157">
        <f t="shared" si="47"/>
        <v>0.57789179127346701</v>
      </c>
      <c r="AR35" s="157">
        <f t="shared" si="47"/>
        <v>0.55789707265191923</v>
      </c>
      <c r="AS35" s="157">
        <f t="shared" ref="AS35" si="61">(AD35/N35)*10</f>
        <v>0.70433517342608298</v>
      </c>
      <c r="AT35" s="52">
        <f t="shared" ref="AT35" si="62">IF(AS35="","",(AS35-AR35)/AR35)</f>
        <v>0.2624822892116675</v>
      </c>
      <c r="AV35" s="105"/>
      <c r="AW35" s="105"/>
    </row>
    <row r="36" spans="1:49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19">
        <v>238079.20999999993</v>
      </c>
      <c r="O36" s="52">
        <f t="shared" si="49"/>
        <v>8.6385055877055986E-2</v>
      </c>
      <c r="Q36" s="109" t="s">
        <v>80</v>
      </c>
      <c r="R36" s="19">
        <v>7606.0559999999978</v>
      </c>
      <c r="S36" s="154">
        <v>8313.0869999999995</v>
      </c>
      <c r="T36" s="154">
        <v>6909.0559999999987</v>
      </c>
      <c r="U36" s="154">
        <v>9139.0069999999996</v>
      </c>
      <c r="V36" s="154">
        <v>8531.6860000000033</v>
      </c>
      <c r="W36" s="154">
        <v>10841.422999999999</v>
      </c>
      <c r="X36" s="154">
        <v>9653.1510000000035</v>
      </c>
      <c r="Y36" s="154">
        <v>9956.3179999999975</v>
      </c>
      <c r="Z36" s="154">
        <v>13765.152</v>
      </c>
      <c r="AA36" s="154">
        <v>14750.275999999996</v>
      </c>
      <c r="AB36" s="154">
        <v>15789.42300000001</v>
      </c>
      <c r="AC36" s="154">
        <v>12744.038000000008</v>
      </c>
      <c r="AD36" s="119">
        <v>16099.816000000001</v>
      </c>
      <c r="AE36" s="52">
        <f t="shared" si="50"/>
        <v>0.2633214056643578</v>
      </c>
      <c r="AG36" s="125">
        <f t="shared" si="47"/>
        <v>0.44176385961468218</v>
      </c>
      <c r="AH36" s="157">
        <f t="shared" si="47"/>
        <v>0.42017785877420555</v>
      </c>
      <c r="AI36" s="157">
        <f t="shared" si="47"/>
        <v>0.63948363387771534</v>
      </c>
      <c r="AJ36" s="157">
        <f t="shared" si="47"/>
        <v>0.71120273013234991</v>
      </c>
      <c r="AK36" s="157">
        <f t="shared" si="47"/>
        <v>0.43360371542738207</v>
      </c>
      <c r="AL36" s="157">
        <f t="shared" si="47"/>
        <v>0.45907066820991294</v>
      </c>
      <c r="AM36" s="157">
        <f t="shared" si="47"/>
        <v>0.59928518991605073</v>
      </c>
      <c r="AN36" s="157">
        <f t="shared" si="47"/>
        <v>0.5807675710119673</v>
      </c>
      <c r="AO36" s="157">
        <f t="shared" si="47"/>
        <v>0.76451061502797446</v>
      </c>
      <c r="AP36" s="157">
        <f t="shared" si="47"/>
        <v>0.49793317713264845</v>
      </c>
      <c r="AQ36" s="157">
        <f t="shared" si="47"/>
        <v>0.55159727832865624</v>
      </c>
      <c r="AR36" s="157">
        <f t="shared" si="47"/>
        <v>0.58152630944673145</v>
      </c>
      <c r="AS36" s="157">
        <f t="shared" ref="AS36" si="63">(AD36/N36)*10</f>
        <v>0.67623779497588243</v>
      </c>
      <c r="AT36" s="52">
        <f t="shared" ref="AT36" si="64">IF(AS36="","",(AS36-AR36)/AR36)</f>
        <v>0.16286706893667496</v>
      </c>
      <c r="AV36" s="105"/>
      <c r="AW36" s="105"/>
    </row>
    <row r="37" spans="1:49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19">
        <v>265275.42999999993</v>
      </c>
      <c r="O37" s="52">
        <f t="shared" si="49"/>
        <v>0.4290685128084788</v>
      </c>
      <c r="Q37" s="109" t="s">
        <v>81</v>
      </c>
      <c r="R37" s="19">
        <v>8950.255000000001</v>
      </c>
      <c r="S37" s="154">
        <v>8091.360999999999</v>
      </c>
      <c r="T37" s="154">
        <v>7317.6259999999966</v>
      </c>
      <c r="U37" s="154">
        <v>9009.7860000000001</v>
      </c>
      <c r="V37" s="154">
        <v>11821.654999999999</v>
      </c>
      <c r="W37" s="154">
        <v>8422.7539999999954</v>
      </c>
      <c r="X37" s="154">
        <v>8932.4599999999973</v>
      </c>
      <c r="Y37" s="154">
        <v>10856.737000000006</v>
      </c>
      <c r="Z37" s="154">
        <v>13503.767</v>
      </c>
      <c r="AA37" s="154">
        <v>13395.533000000005</v>
      </c>
      <c r="AB37" s="154">
        <v>12829.427999999996</v>
      </c>
      <c r="AC37" s="154">
        <v>12358.695999999998</v>
      </c>
      <c r="AD37" s="119">
        <v>18445.754999999994</v>
      </c>
      <c r="AE37" s="52">
        <f t="shared" si="50"/>
        <v>0.49253246459011507</v>
      </c>
      <c r="AG37" s="125">
        <f t="shared" si="47"/>
        <v>0.48486363856011194</v>
      </c>
      <c r="AH37" s="157">
        <f t="shared" si="47"/>
        <v>0.56136104589017211</v>
      </c>
      <c r="AI37" s="157">
        <f t="shared" si="47"/>
        <v>0.91494056270845225</v>
      </c>
      <c r="AJ37" s="157">
        <f t="shared" si="47"/>
        <v>0.73397337983951261</v>
      </c>
      <c r="AK37" s="157">
        <f t="shared" si="47"/>
        <v>0.54686443981211563</v>
      </c>
      <c r="AL37" s="157">
        <f t="shared" si="47"/>
        <v>0.55361740351046873</v>
      </c>
      <c r="AM37" s="157">
        <f t="shared" si="47"/>
        <v>0.59768837923984341</v>
      </c>
      <c r="AN37" s="157">
        <f t="shared" si="47"/>
        <v>0.78949101429546453</v>
      </c>
      <c r="AO37" s="157">
        <f t="shared" si="47"/>
        <v>0.85577312393822647</v>
      </c>
      <c r="AP37" s="157">
        <f t="shared" si="47"/>
        <v>0.5392227587309858</v>
      </c>
      <c r="AQ37" s="157">
        <f t="shared" si="47"/>
        <v>0.66185996306935324</v>
      </c>
      <c r="AR37" s="157">
        <f t="shared" si="47"/>
        <v>0.66577682346880351</v>
      </c>
      <c r="AS37" s="157">
        <f t="shared" ref="AS37" si="65">(AD37/N37)*10</f>
        <v>0.69534351522868132</v>
      </c>
      <c r="AT37" s="52">
        <f t="shared" ref="AT37" si="66">IF(AS37="","",(AS37-AR37)/AR37)</f>
        <v>4.440931362829758E-2</v>
      </c>
      <c r="AV37" s="105"/>
      <c r="AW37" s="105"/>
    </row>
    <row r="38" spans="1:49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19">
        <v>210179.21999999997</v>
      </c>
      <c r="O38" s="52">
        <f t="shared" si="49"/>
        <v>-5.3053613818170142E-2</v>
      </c>
      <c r="Q38" s="109" t="s">
        <v>82</v>
      </c>
      <c r="R38" s="19">
        <v>8836.2159999999967</v>
      </c>
      <c r="S38" s="154">
        <v>6184.2449999999999</v>
      </c>
      <c r="T38" s="154">
        <v>6843.8590000000013</v>
      </c>
      <c r="U38" s="154">
        <v>12325.401000000003</v>
      </c>
      <c r="V38" s="154">
        <v>11790.632999999998</v>
      </c>
      <c r="W38" s="154">
        <v>8857.4580000000024</v>
      </c>
      <c r="X38" s="154">
        <v>10603.755000000001</v>
      </c>
      <c r="Y38" s="154">
        <v>13090.348000000009</v>
      </c>
      <c r="Z38" s="154">
        <v>16694.899000000001</v>
      </c>
      <c r="AA38" s="154">
        <v>17343.396999999994</v>
      </c>
      <c r="AB38" s="154">
        <v>14141.986999999999</v>
      </c>
      <c r="AC38" s="154">
        <v>13795.060000000012</v>
      </c>
      <c r="AD38" s="119">
        <v>14340.445000000002</v>
      </c>
      <c r="AE38" s="52">
        <f t="shared" si="50"/>
        <v>3.9534804487982571E-2</v>
      </c>
      <c r="AG38" s="125">
        <f t="shared" si="47"/>
        <v>0.50547976786025839</v>
      </c>
      <c r="AH38" s="157">
        <f t="shared" si="47"/>
        <v>0.61364183688748253</v>
      </c>
      <c r="AI38" s="157">
        <f t="shared" si="47"/>
        <v>0.99143989040046498</v>
      </c>
      <c r="AJ38" s="157">
        <f t="shared" si="47"/>
        <v>0.79860824444016809</v>
      </c>
      <c r="AK38" s="157">
        <f t="shared" si="47"/>
        <v>0.61462071336796531</v>
      </c>
      <c r="AL38" s="157">
        <f t="shared" si="47"/>
        <v>0.7179397354111039</v>
      </c>
      <c r="AM38" s="157">
        <f t="shared" si="47"/>
        <v>0.76149967195295487</v>
      </c>
      <c r="AN38" s="157">
        <f t="shared" si="47"/>
        <v>0.82067211196453671</v>
      </c>
      <c r="AO38" s="157">
        <f t="shared" si="47"/>
        <v>0.76712936250314256</v>
      </c>
      <c r="AP38" s="157">
        <f t="shared" si="47"/>
        <v>0.61919728263479246</v>
      </c>
      <c r="AQ38" s="157">
        <f t="shared" si="47"/>
        <v>0.63990474451207224</v>
      </c>
      <c r="AR38" s="157">
        <f t="shared" si="47"/>
        <v>0.62152586797883858</v>
      </c>
      <c r="AS38" s="157">
        <f t="shared" ref="AS38" si="67">(AD38/N38)*10</f>
        <v>0.68229604239657959</v>
      </c>
      <c r="AT38" s="52">
        <f t="shared" ref="AT38" si="68">IF(AS38="","",(AS38-AR38)/AR38)</f>
        <v>9.7775776598585745E-2</v>
      </c>
      <c r="AV38" s="105"/>
      <c r="AW38" s="105"/>
    </row>
    <row r="39" spans="1:49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19">
        <v>239703.01999999981</v>
      </c>
      <c r="O39" s="52">
        <f t="shared" si="49"/>
        <v>0.11972236467062057</v>
      </c>
      <c r="Q39" s="109" t="s">
        <v>83</v>
      </c>
      <c r="R39" s="19">
        <v>8561.616</v>
      </c>
      <c r="S39" s="154">
        <v>7679.9049999999988</v>
      </c>
      <c r="T39" s="154">
        <v>10402.912</v>
      </c>
      <c r="U39" s="154">
        <v>7707.6290000000035</v>
      </c>
      <c r="V39" s="154">
        <v>12654.747000000003</v>
      </c>
      <c r="W39" s="154">
        <v>9979.3469999999979</v>
      </c>
      <c r="X39" s="154">
        <v>10712.686999999996</v>
      </c>
      <c r="Y39" s="154">
        <v>11080.005999999999</v>
      </c>
      <c r="Z39" s="154">
        <v>17646.002</v>
      </c>
      <c r="AA39" s="154">
        <v>15712.195000000003</v>
      </c>
      <c r="AB39" s="154">
        <v>14615.516000000009</v>
      </c>
      <c r="AC39" s="154">
        <v>15584.514000000003</v>
      </c>
      <c r="AD39" s="119">
        <v>18723.21</v>
      </c>
      <c r="AE39" s="52">
        <f t="shared" si="50"/>
        <v>0.20139838816917843</v>
      </c>
      <c r="AG39" s="125">
        <f t="shared" si="47"/>
        <v>0.59655396247491954</v>
      </c>
      <c r="AH39" s="157">
        <f t="shared" si="47"/>
        <v>0.7101543245465749</v>
      </c>
      <c r="AI39" s="157">
        <f t="shared" ref="AI39:AS41" si="69">IF(T39="","",(T39/D39)*10)</f>
        <v>0.82659295097689434</v>
      </c>
      <c r="AJ39" s="157">
        <f t="shared" si="69"/>
        <v>0.75542927217629385</v>
      </c>
      <c r="AK39" s="157">
        <f t="shared" si="69"/>
        <v>0.66232957299169615</v>
      </c>
      <c r="AL39" s="157">
        <f t="shared" si="69"/>
        <v>0.69529221532504837</v>
      </c>
      <c r="AM39" s="157">
        <f t="shared" si="69"/>
        <v>0.70882922115899427</v>
      </c>
      <c r="AN39" s="157">
        <f t="shared" si="69"/>
        <v>0.81643127472411259</v>
      </c>
      <c r="AO39" s="157">
        <f t="shared" si="69"/>
        <v>0.6555002561116402</v>
      </c>
      <c r="AP39" s="157">
        <f t="shared" si="69"/>
        <v>0.68927659143619546</v>
      </c>
      <c r="AQ39" s="157">
        <f t="shared" si="69"/>
        <v>0.64689754420867462</v>
      </c>
      <c r="AR39" s="157">
        <f t="shared" si="69"/>
        <v>0.72799787288130147</v>
      </c>
      <c r="AS39" s="157">
        <f t="shared" ref="AS39" si="70">(AD39/N39)*10</f>
        <v>0.78110029652525914</v>
      </c>
      <c r="AT39" s="52">
        <f t="shared" ref="AT39" si="71">IF(AS39="","",(AS39-AR39)/AR39)</f>
        <v>7.2943102750817945E-2</v>
      </c>
      <c r="AV39" s="105"/>
      <c r="AW39" s="105"/>
    </row>
    <row r="40" spans="1:49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19">
        <v>257005.43000000011</v>
      </c>
      <c r="O40" s="52">
        <f t="shared" si="49"/>
        <v>4.8814338401080896E-2</v>
      </c>
      <c r="Q40" s="110" t="s">
        <v>84</v>
      </c>
      <c r="R40" s="19">
        <v>8577.6339999999964</v>
      </c>
      <c r="S40" s="154">
        <v>10729.738000000001</v>
      </c>
      <c r="T40" s="154">
        <v>8400.3320000000022</v>
      </c>
      <c r="U40" s="154">
        <v>14080.129999999997</v>
      </c>
      <c r="V40" s="154">
        <v>13582.820000000003</v>
      </c>
      <c r="W40" s="154">
        <v>9345.7980000000007</v>
      </c>
      <c r="X40" s="154">
        <v>11478.792000000003</v>
      </c>
      <c r="Y40" s="154">
        <v>14722.865999999998</v>
      </c>
      <c r="Z40" s="154">
        <v>13500.736999999999</v>
      </c>
      <c r="AA40" s="154">
        <v>16104.085999999999</v>
      </c>
      <c r="AB40" s="154">
        <v>14131.660999999996</v>
      </c>
      <c r="AC40" s="154">
        <v>17317.553000000004</v>
      </c>
      <c r="AD40" s="119">
        <v>16766.289999999997</v>
      </c>
      <c r="AE40" s="52">
        <f t="shared" si="50"/>
        <v>-3.1832615150651257E-2</v>
      </c>
      <c r="AG40" s="125">
        <f t="shared" si="47"/>
        <v>0.56128924309160388</v>
      </c>
      <c r="AH40" s="157">
        <f t="shared" si="47"/>
        <v>0.49567972006947647</v>
      </c>
      <c r="AI40" s="157">
        <f t="shared" si="69"/>
        <v>0.9790091257525988</v>
      </c>
      <c r="AJ40" s="157">
        <f t="shared" si="69"/>
        <v>0.61228139027468687</v>
      </c>
      <c r="AK40" s="157">
        <f t="shared" si="69"/>
        <v>0.5822210241113337</v>
      </c>
      <c r="AL40" s="157">
        <f t="shared" si="69"/>
        <v>0.62664828118918259</v>
      </c>
      <c r="AM40" s="157">
        <f t="shared" si="69"/>
        <v>0.67665809142176681</v>
      </c>
      <c r="AN40" s="157">
        <f t="shared" si="69"/>
        <v>0.91161704676855315</v>
      </c>
      <c r="AO40" s="157">
        <f t="shared" si="69"/>
        <v>0.66978639445387611</v>
      </c>
      <c r="AP40" s="157">
        <f t="shared" si="69"/>
        <v>0.69632467581771174</v>
      </c>
      <c r="AQ40" s="157">
        <f t="shared" si="69"/>
        <v>0.56670328216974419</v>
      </c>
      <c r="AR40" s="157">
        <f t="shared" si="69"/>
        <v>0.70671261274209851</v>
      </c>
      <c r="AS40" s="157">
        <f t="shared" si="69"/>
        <v>0.65237104134336743</v>
      </c>
      <c r="AT40" s="52">
        <f t="shared" ref="AT40:AT45" si="72">IF(AS40="","",(AS40-AR40)/AR40)</f>
        <v>-7.6893450631766239E-2</v>
      </c>
      <c r="AV40" s="105"/>
      <c r="AW40" s="105"/>
    </row>
    <row r="41" spans="1:49" ht="20.100000000000001" customHeight="1" thickBot="1" x14ac:dyDescent="0.3">
      <c r="A41" s="35" t="str">
        <f>A19</f>
        <v>jan-dez</v>
      </c>
      <c r="B41" s="167">
        <f>SUM(B29:B40)</f>
        <v>1813519.3599999999</v>
      </c>
      <c r="C41" s="168">
        <f t="shared" ref="C41:N41" si="73">SUM(C29:C40)</f>
        <v>1633514.4599999997</v>
      </c>
      <c r="D41" s="168">
        <f t="shared" si="73"/>
        <v>1293051.3799999997</v>
      </c>
      <c r="E41" s="168">
        <f t="shared" si="73"/>
        <v>1596293.2899999996</v>
      </c>
      <c r="F41" s="168">
        <f t="shared" si="73"/>
        <v>2327610.58</v>
      </c>
      <c r="G41" s="168">
        <f t="shared" si="73"/>
        <v>2158071.8899999997</v>
      </c>
      <c r="H41" s="168">
        <f t="shared" si="73"/>
        <v>1802160.4399999995</v>
      </c>
      <c r="I41" s="168">
        <f t="shared" si="73"/>
        <v>2154377.0199999996</v>
      </c>
      <c r="J41" s="168">
        <f t="shared" si="73"/>
        <v>1975193.6100000003</v>
      </c>
      <c r="K41" s="168">
        <f t="shared" si="73"/>
        <v>2933388.68</v>
      </c>
      <c r="L41" s="168">
        <f t="shared" si="73"/>
        <v>2743339.09</v>
      </c>
      <c r="M41" s="168">
        <f t="shared" si="73"/>
        <v>2968922.790000001</v>
      </c>
      <c r="N41" s="169">
        <f t="shared" si="73"/>
        <v>2837982.7899999991</v>
      </c>
      <c r="O41" s="61">
        <f t="shared" si="49"/>
        <v>-4.4103538307239648E-2</v>
      </c>
      <c r="Q41" s="109"/>
      <c r="R41" s="167">
        <f>SUM(R29:R40)</f>
        <v>88593.928999999989</v>
      </c>
      <c r="S41" s="168">
        <f t="shared" ref="S41:AD41" si="74">SUM(S29:S40)</f>
        <v>80744.22</v>
      </c>
      <c r="T41" s="168">
        <f t="shared" si="74"/>
        <v>85348.562999999995</v>
      </c>
      <c r="U41" s="168">
        <f t="shared" si="74"/>
        <v>121368.935</v>
      </c>
      <c r="V41" s="168">
        <f t="shared" si="74"/>
        <v>124143.97100000001</v>
      </c>
      <c r="W41" s="168">
        <f t="shared" si="74"/>
        <v>115571.70700000001</v>
      </c>
      <c r="X41" s="168">
        <f t="shared" si="74"/>
        <v>109068.98599999999</v>
      </c>
      <c r="Y41" s="168">
        <f t="shared" si="74"/>
        <v>136178.72600000002</v>
      </c>
      <c r="Z41" s="168">
        <f t="shared" si="74"/>
        <v>153404.38700000002</v>
      </c>
      <c r="AA41" s="168">
        <f t="shared" si="74"/>
        <v>167744.46300000002</v>
      </c>
      <c r="AB41" s="168">
        <f t="shared" si="74"/>
        <v>164346.62299999999</v>
      </c>
      <c r="AC41" s="168">
        <f t="shared" si="74"/>
        <v>170462.87700000001</v>
      </c>
      <c r="AD41" s="169">
        <f t="shared" si="74"/>
        <v>192927.69400000002</v>
      </c>
      <c r="AE41" s="61">
        <f t="shared" si="50"/>
        <v>0.13178715152155979</v>
      </c>
      <c r="AG41" s="172">
        <f t="shared" si="47"/>
        <v>0.48851934505954209</v>
      </c>
      <c r="AH41" s="173">
        <f t="shared" si="47"/>
        <v>0.49429755277464771</v>
      </c>
      <c r="AI41" s="173">
        <f t="shared" si="69"/>
        <v>0.66005546508136448</v>
      </c>
      <c r="AJ41" s="173">
        <f t="shared" si="69"/>
        <v>0.76031726600817851</v>
      </c>
      <c r="AK41" s="173">
        <f t="shared" si="69"/>
        <v>0.53335369785095244</v>
      </c>
      <c r="AL41" s="173">
        <f t="shared" si="69"/>
        <v>0.53553223845568942</v>
      </c>
      <c r="AM41" s="173">
        <f t="shared" si="69"/>
        <v>0.60521240828036382</v>
      </c>
      <c r="AN41" s="173">
        <f t="shared" si="69"/>
        <v>0.63210257413532966</v>
      </c>
      <c r="AO41" s="173">
        <f t="shared" si="69"/>
        <v>0.77665493763925242</v>
      </c>
      <c r="AP41" s="173">
        <f t="shared" si="69"/>
        <v>0.5718453341818992</v>
      </c>
      <c r="AQ41" s="173">
        <f t="shared" si="69"/>
        <v>0.59907513292496417</v>
      </c>
      <c r="AR41" s="173">
        <f t="shared" si="69"/>
        <v>0.57415732593032487</v>
      </c>
      <c r="AS41" s="173">
        <f t="shared" si="69"/>
        <v>0.67980572214816026</v>
      </c>
      <c r="AT41" s="61">
        <f t="shared" si="72"/>
        <v>0.1840060057522562</v>
      </c>
      <c r="AV41" s="105"/>
      <c r="AW41" s="105"/>
    </row>
    <row r="42" spans="1:49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M42" si="75">SUM(E29:E31)</f>
        <v>269354.83</v>
      </c>
      <c r="F42" s="154">
        <f t="shared" si="75"/>
        <v>518885.16000000003</v>
      </c>
      <c r="G42" s="154">
        <f t="shared" si="75"/>
        <v>534367.81999999983</v>
      </c>
      <c r="H42" s="154">
        <f t="shared" si="75"/>
        <v>446495.15</v>
      </c>
      <c r="I42" s="154">
        <f t="shared" si="75"/>
        <v>530104.43999999994</v>
      </c>
      <c r="J42" s="154">
        <f t="shared" si="75"/>
        <v>340089.82</v>
      </c>
      <c r="K42" s="154">
        <f t="shared" si="75"/>
        <v>649570.5</v>
      </c>
      <c r="L42" s="154">
        <f t="shared" si="75"/>
        <v>640253.84</v>
      </c>
      <c r="M42" s="154">
        <f t="shared" si="75"/>
        <v>817451.96000000066</v>
      </c>
      <c r="N42" s="119">
        <f>IF(N31="","",SUM(N29:N31))</f>
        <v>660447.13999999978</v>
      </c>
      <c r="O42" s="61">
        <f t="shared" si="49"/>
        <v>-0.19206611236212676</v>
      </c>
      <c r="Q42" s="108" t="s">
        <v>85</v>
      </c>
      <c r="R42" s="19">
        <f>SUM(R29:R31)</f>
        <v>17209.863000000001</v>
      </c>
      <c r="S42" s="154">
        <f>SUM(S29:S31)</f>
        <v>15796.161</v>
      </c>
      <c r="T42" s="154">
        <f>SUM(T29:T31)</f>
        <v>16995.894999999997</v>
      </c>
      <c r="U42" s="154">
        <f t="shared" ref="U42:AC42" si="76">SUM(U29:U31)</f>
        <v>22740.453000000001</v>
      </c>
      <c r="V42" s="154">
        <f t="shared" si="76"/>
        <v>26284.577999999994</v>
      </c>
      <c r="W42" s="154">
        <f t="shared" si="76"/>
        <v>26114.18</v>
      </c>
      <c r="X42" s="154">
        <f t="shared" si="76"/>
        <v>24267.392</v>
      </c>
      <c r="Y42" s="154">
        <f t="shared" si="76"/>
        <v>28921.351000000002</v>
      </c>
      <c r="Z42" s="154">
        <f t="shared" si="76"/>
        <v>27891.383000000002</v>
      </c>
      <c r="AA42" s="154">
        <f t="shared" si="76"/>
        <v>37417.438999999998</v>
      </c>
      <c r="AB42" s="154">
        <f t="shared" si="76"/>
        <v>39515.076000000001</v>
      </c>
      <c r="AC42" s="154">
        <f t="shared" si="76"/>
        <v>41893.952999999994</v>
      </c>
      <c r="AD42" s="119">
        <f>IF(AD31="","",SUM(AD29:AD31))</f>
        <v>42544.946000000011</v>
      </c>
      <c r="AE42" s="61">
        <f t="shared" si="50"/>
        <v>1.5539068371037149E-2</v>
      </c>
      <c r="AG42" s="124">
        <f t="shared" si="47"/>
        <v>0.44877401967325198</v>
      </c>
      <c r="AH42" s="156">
        <f t="shared" si="47"/>
        <v>0.43910336873301764</v>
      </c>
      <c r="AI42" s="156">
        <f t="shared" si="47"/>
        <v>0.50326831796508742</v>
      </c>
      <c r="AJ42" s="156">
        <f t="shared" si="47"/>
        <v>0.84425636622146327</v>
      </c>
      <c r="AK42" s="156">
        <f t="shared" si="47"/>
        <v>0.50655867668290977</v>
      </c>
      <c r="AL42" s="156">
        <f t="shared" si="47"/>
        <v>0.48869297556129054</v>
      </c>
      <c r="AM42" s="156">
        <f t="shared" si="47"/>
        <v>0.54350852411274786</v>
      </c>
      <c r="AN42" s="156">
        <f t="shared" si="47"/>
        <v>0.54557835810618771</v>
      </c>
      <c r="AO42" s="156">
        <f t="shared" si="47"/>
        <v>0.8201181382024314</v>
      </c>
      <c r="AP42" s="156">
        <f t="shared" si="47"/>
        <v>0.57603353292675696</v>
      </c>
      <c r="AQ42" s="156">
        <f t="shared" si="47"/>
        <v>0.61717827416700854</v>
      </c>
      <c r="AR42" s="156">
        <f t="shared" si="47"/>
        <v>0.51249437336965908</v>
      </c>
      <c r="AS42" s="156">
        <f t="shared" si="47"/>
        <v>0.64418396906071884</v>
      </c>
      <c r="AT42" s="61">
        <f t="shared" si="72"/>
        <v>0.25695812975506144</v>
      </c>
      <c r="AV42" s="105"/>
      <c r="AW42" s="105"/>
    </row>
    <row r="43" spans="1:49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M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19">
        <f>IF(N34="","",SUM(N32:N34))</f>
        <v>732250.84</v>
      </c>
      <c r="O43" s="52">
        <f t="shared" si="49"/>
        <v>-6.9336966420737584E-2</v>
      </c>
      <c r="Q43" s="109" t="s">
        <v>86</v>
      </c>
      <c r="R43" s="19">
        <f>SUM(R32:R34)</f>
        <v>20649.732000000004</v>
      </c>
      <c r="S43" s="154">
        <f>SUM(S32:S34)</f>
        <v>16807.051000000003</v>
      </c>
      <c r="T43" s="154">
        <f>SUM(T32:T34)</f>
        <v>19988.995000000003</v>
      </c>
      <c r="U43" s="154">
        <f t="shared" ref="U43:AC43" si="78">SUM(U32:U34)</f>
        <v>32307.84499999999</v>
      </c>
      <c r="V43" s="154">
        <f t="shared" si="78"/>
        <v>26348.47</v>
      </c>
      <c r="W43" s="154">
        <f t="shared" si="78"/>
        <v>29735.684000000008</v>
      </c>
      <c r="X43" s="154">
        <f t="shared" si="78"/>
        <v>25013.658999999996</v>
      </c>
      <c r="Y43" s="154">
        <f t="shared" si="78"/>
        <v>35963.210000000006</v>
      </c>
      <c r="Z43" s="154">
        <f t="shared" si="78"/>
        <v>36186.675000000003</v>
      </c>
      <c r="AA43" s="154">
        <f t="shared" si="78"/>
        <v>38844.275000000009</v>
      </c>
      <c r="AB43" s="154">
        <f t="shared" si="78"/>
        <v>36822.900999999991</v>
      </c>
      <c r="AC43" s="154">
        <f t="shared" si="78"/>
        <v>41213.95199999999</v>
      </c>
      <c r="AD43" s="119">
        <f>IF(AD34="","",SUM(AD32:AD34))</f>
        <v>49452.362000000008</v>
      </c>
      <c r="AE43" s="52">
        <f t="shared" si="50"/>
        <v>0.19989371560388142</v>
      </c>
      <c r="AG43" s="125">
        <f t="shared" si="47"/>
        <v>0.46037323310250017</v>
      </c>
      <c r="AH43" s="157">
        <f t="shared" si="47"/>
        <v>0.46637956582738782</v>
      </c>
      <c r="AI43" s="157">
        <f t="shared" si="47"/>
        <v>0.55956706087754671</v>
      </c>
      <c r="AJ43" s="157">
        <f t="shared" si="47"/>
        <v>0.78838712492347729</v>
      </c>
      <c r="AK43" s="157">
        <f t="shared" si="47"/>
        <v>0.51639345547450011</v>
      </c>
      <c r="AL43" s="157">
        <f t="shared" si="47"/>
        <v>0.51098360939417675</v>
      </c>
      <c r="AM43" s="157">
        <f t="shared" si="47"/>
        <v>0.57187798864564132</v>
      </c>
      <c r="AN43" s="157">
        <f t="shared" si="47"/>
        <v>0.55204017818376927</v>
      </c>
      <c r="AO43" s="157">
        <f t="shared" si="47"/>
        <v>0.83637785666097031</v>
      </c>
      <c r="AP43" s="157">
        <f t="shared" si="47"/>
        <v>0.53850510936446472</v>
      </c>
      <c r="AQ43" s="157">
        <f t="shared" si="47"/>
        <v>0.57431188055977678</v>
      </c>
      <c r="AR43" s="157">
        <f t="shared" si="47"/>
        <v>0.5238136919598495</v>
      </c>
      <c r="AS43" s="157">
        <f t="shared" si="47"/>
        <v>0.6753472894616277</v>
      </c>
      <c r="AT43" s="52">
        <f t="shared" ref="AT43:AT44" si="79">IF(AS43="","",(AS43-AR43)/AR43)</f>
        <v>0.28928911142970526</v>
      </c>
      <c r="AV43" s="105"/>
      <c r="AW43" s="105"/>
    </row>
    <row r="44" spans="1:49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M44" si="80">SUM(E35:E37)</f>
        <v>430814.19999999995</v>
      </c>
      <c r="F44" s="154">
        <f t="shared" si="80"/>
        <v>682291.91</v>
      </c>
      <c r="G44" s="154">
        <f t="shared" si="80"/>
        <v>625733.66999999993</v>
      </c>
      <c r="H44" s="154">
        <f t="shared" si="80"/>
        <v>458250.33999999968</v>
      </c>
      <c r="I44" s="154">
        <f t="shared" si="80"/>
        <v>516089.50999999983</v>
      </c>
      <c r="J44" s="154">
        <f t="shared" si="80"/>
        <v>514049.36</v>
      </c>
      <c r="K44" s="154">
        <f t="shared" si="80"/>
        <v>823163.40000000037</v>
      </c>
      <c r="L44" s="154">
        <f t="shared" si="80"/>
        <v>765619.61999999988</v>
      </c>
      <c r="M44" s="154">
        <f t="shared" si="80"/>
        <v>683593.1599999998</v>
      </c>
      <c r="N44" s="119">
        <f>IF(N37="","",SUM(N35:N37))</f>
        <v>738397.13999999966</v>
      </c>
      <c r="O44" s="52">
        <f t="shared" si="49"/>
        <v>8.0170462793980976E-2</v>
      </c>
      <c r="Q44" s="109" t="s">
        <v>87</v>
      </c>
      <c r="R44" s="19">
        <f>SUM(R35:R37)</f>
        <v>24758.867999999999</v>
      </c>
      <c r="S44" s="154">
        <f>SUM(S35:S37)</f>
        <v>23547.119999999995</v>
      </c>
      <c r="T44" s="154">
        <f>SUM(T35:T37)</f>
        <v>22716.569999999996</v>
      </c>
      <c r="U44" s="154">
        <f t="shared" ref="U44:AC44" si="81">SUM(U35:U37)</f>
        <v>32207.47700000001</v>
      </c>
      <c r="V44" s="154">
        <f t="shared" si="81"/>
        <v>33482.723000000005</v>
      </c>
      <c r="W44" s="154">
        <f t="shared" si="81"/>
        <v>31539.239999999998</v>
      </c>
      <c r="X44" s="154">
        <f t="shared" si="81"/>
        <v>26992.701000000008</v>
      </c>
      <c r="Y44" s="154">
        <f t="shared" si="81"/>
        <v>32400.945000000014</v>
      </c>
      <c r="Z44" s="154">
        <f t="shared" si="81"/>
        <v>41484.690999999999</v>
      </c>
      <c r="AA44" s="154">
        <f t="shared" si="81"/>
        <v>42323.071000000004</v>
      </c>
      <c r="AB44" s="154">
        <f t="shared" si="81"/>
        <v>45119.482000000004</v>
      </c>
      <c r="AC44" s="154">
        <f t="shared" si="81"/>
        <v>40657.845000000001</v>
      </c>
      <c r="AD44" s="119">
        <f>IF(AD37="","",SUM(AD35:AD37))</f>
        <v>51100.440999999992</v>
      </c>
      <c r="AE44" s="52">
        <f t="shared" si="50"/>
        <v>0.2568408630609908</v>
      </c>
      <c r="AG44" s="125">
        <f t="shared" si="47"/>
        <v>0.48514141421504259</v>
      </c>
      <c r="AH44" s="157">
        <f t="shared" si="47"/>
        <v>0.48250690351015585</v>
      </c>
      <c r="AI44" s="157">
        <f t="shared" si="47"/>
        <v>0.71563660131674345</v>
      </c>
      <c r="AJ44" s="157">
        <f t="shared" si="47"/>
        <v>0.74759552958096576</v>
      </c>
      <c r="AK44" s="157">
        <f t="shared" si="47"/>
        <v>0.49073897124179594</v>
      </c>
      <c r="AL44" s="157">
        <f t="shared" si="47"/>
        <v>0.50403616605767754</v>
      </c>
      <c r="AM44" s="157">
        <f t="shared" si="47"/>
        <v>0.58903831909868365</v>
      </c>
      <c r="AN44" s="157">
        <f t="shared" si="47"/>
        <v>0.62781638402222173</v>
      </c>
      <c r="AO44" s="157">
        <f t="shared" si="47"/>
        <v>0.80701765682579585</v>
      </c>
      <c r="AP44" s="157">
        <f t="shared" si="47"/>
        <v>0.5141515159687613</v>
      </c>
      <c r="AQ44" s="157">
        <f t="shared" si="47"/>
        <v>0.58931982437963137</v>
      </c>
      <c r="AR44" s="157">
        <f t="shared" si="47"/>
        <v>0.59476670304893065</v>
      </c>
      <c r="AS44" s="157">
        <f t="shared" si="47"/>
        <v>0.69204548923361242</v>
      </c>
      <c r="AT44" s="52">
        <f t="shared" si="79"/>
        <v>0.16355788864105056</v>
      </c>
      <c r="AV44" s="105"/>
      <c r="AW44" s="105"/>
    </row>
    <row r="45" spans="1:49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N45" si="82">IF(E40="","",SUM(E38:E40))</f>
        <v>486327.5499999997</v>
      </c>
      <c r="F45" s="155">
        <f t="shared" si="82"/>
        <v>616193.31000000029</v>
      </c>
      <c r="G45" s="155">
        <f t="shared" si="82"/>
        <v>416040.10999999987</v>
      </c>
      <c r="H45" s="155">
        <f t="shared" si="82"/>
        <v>460019.91999999993</v>
      </c>
      <c r="I45" s="155">
        <f t="shared" si="82"/>
        <v>456723.05999999982</v>
      </c>
      <c r="J45" s="155">
        <f t="shared" si="82"/>
        <v>688395.02</v>
      </c>
      <c r="K45" s="155">
        <f t="shared" si="82"/>
        <v>739319.47000000044</v>
      </c>
      <c r="L45" s="155">
        <f t="shared" si="82"/>
        <v>696300.05</v>
      </c>
      <c r="M45" s="155">
        <f t="shared" si="82"/>
        <v>681072.12000000011</v>
      </c>
      <c r="N45" s="123">
        <f t="shared" si="82"/>
        <v>706887.66999999993</v>
      </c>
      <c r="O45" s="55">
        <f t="shared" si="49"/>
        <v>3.7904282442217441E-2</v>
      </c>
      <c r="Q45" s="110" t="s">
        <v>88</v>
      </c>
      <c r="R45" s="21">
        <f>SUM(R38:R40)</f>
        <v>25975.465999999993</v>
      </c>
      <c r="S45" s="155">
        <f>SUM(S38:S40)</f>
        <v>24593.887999999999</v>
      </c>
      <c r="T45" s="155">
        <f>IF(T40="","",SUM(T38:T40))</f>
        <v>25647.103000000003</v>
      </c>
      <c r="U45" s="155">
        <f t="shared" ref="U45:AD45" si="83">IF(U40="","",SUM(U38:U40))</f>
        <v>34113.160000000003</v>
      </c>
      <c r="V45" s="155">
        <f t="shared" si="83"/>
        <v>38028.200000000004</v>
      </c>
      <c r="W45" s="155">
        <f t="shared" si="83"/>
        <v>28182.603000000003</v>
      </c>
      <c r="X45" s="155">
        <f t="shared" si="83"/>
        <v>32795.233999999997</v>
      </c>
      <c r="Y45" s="155">
        <f t="shared" si="83"/>
        <v>38893.22</v>
      </c>
      <c r="Z45" s="155">
        <f t="shared" si="83"/>
        <v>47841.637999999999</v>
      </c>
      <c r="AA45" s="155">
        <f t="shared" si="83"/>
        <v>49159.678</v>
      </c>
      <c r="AB45" s="155">
        <f t="shared" si="83"/>
        <v>42889.164000000004</v>
      </c>
      <c r="AC45" s="155">
        <f t="shared" si="83"/>
        <v>46697.127000000022</v>
      </c>
      <c r="AD45" s="123">
        <f t="shared" si="83"/>
        <v>49829.944999999992</v>
      </c>
      <c r="AE45" s="55">
        <f t="shared" si="50"/>
        <v>6.7088024494525514E-2</v>
      </c>
      <c r="AG45" s="126">
        <f t="shared" ref="AG45:AH45" si="84">(R45/B45)*10</f>
        <v>0.5513245039086454</v>
      </c>
      <c r="AH45" s="158">
        <f t="shared" si="84"/>
        <v>0.5781509475921669</v>
      </c>
      <c r="AI45" s="158">
        <f t="shared" ref="AI45:AS45" si="85">IF(T40="","",(T45/D45)*10)</f>
        <v>0.91372665805968378</v>
      </c>
      <c r="AJ45" s="158">
        <f t="shared" si="85"/>
        <v>0.70144411929778661</v>
      </c>
      <c r="AK45" s="158">
        <f t="shared" si="85"/>
        <v>0.61714723907015456</v>
      </c>
      <c r="AL45" s="158">
        <f t="shared" si="85"/>
        <v>0.67740110442716717</v>
      </c>
      <c r="AM45" s="158">
        <f t="shared" si="85"/>
        <v>0.7129089975060211</v>
      </c>
      <c r="AN45" s="158">
        <f t="shared" si="85"/>
        <v>0.85157119064669118</v>
      </c>
      <c r="AO45" s="158">
        <f t="shared" si="85"/>
        <v>0.69497362139545982</v>
      </c>
      <c r="AP45" s="158">
        <f t="shared" si="85"/>
        <v>0.66493146731277042</v>
      </c>
      <c r="AQ45" s="158">
        <f t="shared" si="85"/>
        <v>0.61595807726855689</v>
      </c>
      <c r="AR45" s="158">
        <f t="shared" si="85"/>
        <v>0.68564144132048765</v>
      </c>
      <c r="AS45" s="158">
        <f t="shared" si="85"/>
        <v>0.70492027396658374</v>
      </c>
      <c r="AT45" s="55">
        <f t="shared" si="72"/>
        <v>2.8117951285101264E-2</v>
      </c>
      <c r="AV45" s="105"/>
      <c r="AW45" s="105"/>
    </row>
    <row r="46" spans="1:49" x14ac:dyDescent="0.25"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V46" s="105"/>
      <c r="AW46" s="105"/>
    </row>
    <row r="47" spans="1:49" ht="15.75" thickBot="1" x14ac:dyDescent="0.3">
      <c r="O47" s="205" t="s">
        <v>1</v>
      </c>
      <c r="AE47" s="293">
        <v>1000</v>
      </c>
      <c r="AT47" s="293" t="s">
        <v>47</v>
      </c>
      <c r="AV47" s="105"/>
      <c r="AW47" s="105"/>
    </row>
    <row r="48" spans="1:49" ht="20.100000000000001" customHeight="1" x14ac:dyDescent="0.25">
      <c r="A48" s="327" t="s">
        <v>15</v>
      </c>
      <c r="B48" s="329" t="s">
        <v>71</v>
      </c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4"/>
      <c r="O48" s="332" t="str">
        <f>O26</f>
        <v>D       2022/2021</v>
      </c>
      <c r="Q48" s="330" t="s">
        <v>3</v>
      </c>
      <c r="R48" s="322" t="s">
        <v>71</v>
      </c>
      <c r="S48" s="323"/>
      <c r="T48" s="323"/>
      <c r="U48" s="323"/>
      <c r="V48" s="323"/>
      <c r="W48" s="323"/>
      <c r="X48" s="323"/>
      <c r="Y48" s="323"/>
      <c r="Z48" s="323"/>
      <c r="AA48" s="323"/>
      <c r="AB48" s="323"/>
      <c r="AC48" s="323"/>
      <c r="AD48" s="324"/>
      <c r="AE48" s="334" t="str">
        <f>O48</f>
        <v>D       2022/2021</v>
      </c>
      <c r="AG48" s="322" t="s">
        <v>71</v>
      </c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4"/>
      <c r="AT48" s="332" t="str">
        <f>AE48</f>
        <v>D       2022/2021</v>
      </c>
      <c r="AV48" s="105"/>
      <c r="AW48" s="105"/>
    </row>
    <row r="49" spans="1:49" ht="20.100000000000001" customHeight="1" thickBot="1" x14ac:dyDescent="0.3">
      <c r="A49" s="328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3">
        <v>2022</v>
      </c>
      <c r="O49" s="333"/>
      <c r="Q49" s="331"/>
      <c r="R49" s="25">
        <v>2010</v>
      </c>
      <c r="S49" s="135">
        <v>2011</v>
      </c>
      <c r="T49" s="135">
        <v>2012</v>
      </c>
      <c r="U49" s="135">
        <v>2013</v>
      </c>
      <c r="V49" s="135">
        <v>2014</v>
      </c>
      <c r="W49" s="135">
        <v>2015</v>
      </c>
      <c r="X49" s="135">
        <v>2016</v>
      </c>
      <c r="Y49" s="135">
        <v>2017</v>
      </c>
      <c r="Z49" s="135">
        <v>2018</v>
      </c>
      <c r="AA49" s="135">
        <v>2019</v>
      </c>
      <c r="AB49" s="135">
        <v>2020</v>
      </c>
      <c r="AC49" s="135">
        <v>2021</v>
      </c>
      <c r="AD49" s="133">
        <v>2022</v>
      </c>
      <c r="AE49" s="335"/>
      <c r="AG49" s="25">
        <v>2010</v>
      </c>
      <c r="AH49" s="135">
        <v>2011</v>
      </c>
      <c r="AI49" s="135">
        <v>2012</v>
      </c>
      <c r="AJ49" s="135">
        <v>2013</v>
      </c>
      <c r="AK49" s="135">
        <v>2014</v>
      </c>
      <c r="AL49" s="135">
        <v>2015</v>
      </c>
      <c r="AM49" s="135">
        <v>2016</v>
      </c>
      <c r="AN49" s="135">
        <v>2017</v>
      </c>
      <c r="AO49" s="265">
        <v>2018</v>
      </c>
      <c r="AP49" s="135">
        <v>2019</v>
      </c>
      <c r="AQ49" s="176">
        <v>2020</v>
      </c>
      <c r="AR49" s="135">
        <v>2021</v>
      </c>
      <c r="AS49" s="266">
        <v>2022</v>
      </c>
      <c r="AT49" s="333"/>
      <c r="AV49" s="105"/>
      <c r="AW49" s="105"/>
    </row>
    <row r="50" spans="1:49" ht="3" customHeight="1" thickBot="1" x14ac:dyDescent="0.3">
      <c r="A50" s="295" t="s">
        <v>90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8"/>
      <c r="Q50" s="295"/>
      <c r="R50" s="297">
        <v>2010</v>
      </c>
      <c r="S50" s="297">
        <v>2011</v>
      </c>
      <c r="T50" s="297">
        <v>2012</v>
      </c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8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6"/>
      <c r="AV50" s="105"/>
      <c r="AW50" s="105"/>
    </row>
    <row r="51" spans="1:49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12">
        <v>160.4800000000001</v>
      </c>
      <c r="O51" s="61">
        <f>IF(N51="","",(N51-M51)/M51)</f>
        <v>2.4886956521739152</v>
      </c>
      <c r="Q51" s="109" t="s">
        <v>73</v>
      </c>
      <c r="R51" s="39">
        <v>29.815000000000005</v>
      </c>
      <c r="S51" s="153">
        <v>149.20400000000001</v>
      </c>
      <c r="T51" s="153">
        <v>122.17799999999998</v>
      </c>
      <c r="U51" s="153">
        <v>109.56100000000001</v>
      </c>
      <c r="V51" s="153">
        <v>97.120999999999995</v>
      </c>
      <c r="W51" s="153">
        <v>99.907999999999987</v>
      </c>
      <c r="X51" s="153">
        <v>68.53</v>
      </c>
      <c r="Y51" s="153">
        <v>118.282</v>
      </c>
      <c r="Z51" s="153">
        <v>104.797</v>
      </c>
      <c r="AA51" s="153">
        <v>234.49399999999994</v>
      </c>
      <c r="AB51" s="153">
        <v>210.21299999999997</v>
      </c>
      <c r="AC51" s="153">
        <v>40.800000000000004</v>
      </c>
      <c r="AD51" s="112">
        <v>115.21899999999997</v>
      </c>
      <c r="AE51" s="61">
        <f>IF(AD51="","",(AD51-AC51)/AC51)</f>
        <v>1.8239950980392143</v>
      </c>
      <c r="AG51" s="124">
        <f t="shared" ref="AG51:AS66" si="86">(R51/B51)*10</f>
        <v>3.1291981528127626</v>
      </c>
      <c r="AH51" s="156">
        <f t="shared" si="86"/>
        <v>2.9131733604076775</v>
      </c>
      <c r="AI51" s="156">
        <f t="shared" si="86"/>
        <v>3.7092200734691394</v>
      </c>
      <c r="AJ51" s="156">
        <f t="shared" si="86"/>
        <v>0.99862366924310941</v>
      </c>
      <c r="AK51" s="156">
        <f t="shared" si="86"/>
        <v>2.6979554419689982</v>
      </c>
      <c r="AL51" s="156">
        <f t="shared" si="86"/>
        <v>5.3501124558209252</v>
      </c>
      <c r="AM51" s="156">
        <f t="shared" si="86"/>
        <v>6.6463000678886637</v>
      </c>
      <c r="AN51" s="156">
        <f t="shared" si="86"/>
        <v>6.0035529387879389</v>
      </c>
      <c r="AO51" s="156">
        <f t="shared" si="86"/>
        <v>6.99346012679346</v>
      </c>
      <c r="AP51" s="156">
        <f>(AA51/K51)*10</f>
        <v>33.427512473271541</v>
      </c>
      <c r="AQ51" s="156">
        <f>(AB51/L51)*10</f>
        <v>6.2628631014449567</v>
      </c>
      <c r="AR51" s="156">
        <f>(AC51/M51)*10</f>
        <v>8.8695652173913047</v>
      </c>
      <c r="AS51" s="156">
        <f>(AD51/N51)*10</f>
        <v>7.1796485543369828</v>
      </c>
      <c r="AT51" s="61">
        <f t="shared" ref="AT51:AT56" si="87">IF(AS51="","",(AS51-AR51)/AR51)</f>
        <v>-0.19052981985416373</v>
      </c>
      <c r="AV51" s="105"/>
      <c r="AW51" s="105"/>
    </row>
    <row r="52" spans="1:49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19">
        <v>358.54999999999973</v>
      </c>
      <c r="O52" s="52">
        <f t="shared" ref="O52:O67" si="88">IF(N52="","",(N52-M52)/M52)</f>
        <v>2.9207217058501884</v>
      </c>
      <c r="Q52" s="109" t="s">
        <v>74</v>
      </c>
      <c r="R52" s="19">
        <v>106.98100000000001</v>
      </c>
      <c r="S52" s="154">
        <v>32.087000000000003</v>
      </c>
      <c r="T52" s="154">
        <v>68.099000000000004</v>
      </c>
      <c r="U52" s="154">
        <v>95.572999999999993</v>
      </c>
      <c r="V52" s="154">
        <v>79.214999999999989</v>
      </c>
      <c r="W52" s="154">
        <v>14.875999999999999</v>
      </c>
      <c r="X52" s="154">
        <v>102.047</v>
      </c>
      <c r="Y52" s="154">
        <v>223.39400000000003</v>
      </c>
      <c r="Z52" s="154">
        <v>153.98099999999999</v>
      </c>
      <c r="AA52" s="154">
        <v>117.78500000000003</v>
      </c>
      <c r="AB52" s="154">
        <v>729.51499999999999</v>
      </c>
      <c r="AC52" s="154">
        <v>150.46800000000002</v>
      </c>
      <c r="AD52" s="119">
        <v>405.61700000000002</v>
      </c>
      <c r="AE52" s="52">
        <f t="shared" ref="AE52:AE64" si="89">IF(AD52="","",(AD52-AC52)/AC52)</f>
        <v>1.695702740782093</v>
      </c>
      <c r="AG52" s="125">
        <f t="shared" si="86"/>
        <v>3.3315997633209804</v>
      </c>
      <c r="AH52" s="157">
        <f t="shared" si="86"/>
        <v>3.1895626242544735</v>
      </c>
      <c r="AI52" s="157">
        <f t="shared" si="86"/>
        <v>6.7820934169903389</v>
      </c>
      <c r="AJ52" s="157">
        <f t="shared" si="86"/>
        <v>2.4992939330543926</v>
      </c>
      <c r="AK52" s="157">
        <f t="shared" si="86"/>
        <v>7.2508009153318067</v>
      </c>
      <c r="AL52" s="157">
        <f t="shared" si="86"/>
        <v>2.9823576583801121</v>
      </c>
      <c r="AM52" s="157">
        <f t="shared" si="86"/>
        <v>9.3569594718503577</v>
      </c>
      <c r="AN52" s="157">
        <f t="shared" si="86"/>
        <v>4.8649578605805885</v>
      </c>
      <c r="AO52" s="157">
        <f t="shared" si="86"/>
        <v>7.3313812312526778</v>
      </c>
      <c r="AP52" s="157">
        <f t="shared" si="86"/>
        <v>5.4228821362799273</v>
      </c>
      <c r="AQ52" s="157">
        <f t="shared" si="86"/>
        <v>37.576748738024108</v>
      </c>
      <c r="AR52" s="157">
        <f t="shared" ref="AR52:AR62" si="90">(AC52/M52)*10</f>
        <v>16.45358119190815</v>
      </c>
      <c r="AS52" s="301">
        <f t="shared" ref="AS52:AS59" si="91">(AD52/N52)*10</f>
        <v>11.312703946450993</v>
      </c>
      <c r="AT52" s="52">
        <f t="shared" si="87"/>
        <v>-0.31244731377904728</v>
      </c>
      <c r="AV52" s="105"/>
      <c r="AW52" s="105"/>
    </row>
    <row r="53" spans="1:49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19">
        <v>99.779999999999973</v>
      </c>
      <c r="O53" s="52">
        <f t="shared" si="88"/>
        <v>-0.65071586095844858</v>
      </c>
      <c r="Q53" s="109" t="s">
        <v>75</v>
      </c>
      <c r="R53" s="19">
        <v>39.945</v>
      </c>
      <c r="S53" s="154">
        <v>210.15600000000001</v>
      </c>
      <c r="T53" s="154">
        <v>21.706999999999997</v>
      </c>
      <c r="U53" s="154">
        <v>27.781999999999996</v>
      </c>
      <c r="V53" s="154">
        <v>90.24</v>
      </c>
      <c r="W53" s="154">
        <v>14.796000000000001</v>
      </c>
      <c r="X53" s="154">
        <v>59.37299999999999</v>
      </c>
      <c r="Y53" s="154">
        <v>51.395000000000003</v>
      </c>
      <c r="Z53" s="154">
        <v>48.673000000000002</v>
      </c>
      <c r="AA53" s="154">
        <v>73.152999999999977</v>
      </c>
      <c r="AB53" s="154">
        <v>92.289999999999978</v>
      </c>
      <c r="AC53" s="154">
        <v>189.25800000000004</v>
      </c>
      <c r="AD53" s="119">
        <v>111.53900000000003</v>
      </c>
      <c r="AE53" s="52">
        <f t="shared" si="89"/>
        <v>-0.41065106891122166</v>
      </c>
      <c r="AG53" s="125">
        <f t="shared" si="86"/>
        <v>4.2296696315120714</v>
      </c>
      <c r="AH53" s="157">
        <f t="shared" si="86"/>
        <v>5.1006261831949908</v>
      </c>
      <c r="AI53" s="157">
        <f t="shared" si="86"/>
        <v>10.416026871401151</v>
      </c>
      <c r="AJ53" s="157">
        <f t="shared" si="86"/>
        <v>2.8028652138821637</v>
      </c>
      <c r="AK53" s="157">
        <f t="shared" si="86"/>
        <v>5.8612626656274349</v>
      </c>
      <c r="AL53" s="157">
        <f t="shared" si="86"/>
        <v>7.3980000000000024</v>
      </c>
      <c r="AM53" s="157">
        <f t="shared" si="86"/>
        <v>9.0040946314831647</v>
      </c>
      <c r="AN53" s="157">
        <f t="shared" si="86"/>
        <v>19.889705882352938</v>
      </c>
      <c r="AO53" s="157">
        <f t="shared" si="86"/>
        <v>138.27556818181819</v>
      </c>
      <c r="AP53" s="157">
        <f t="shared" si="86"/>
        <v>19.512670045345423</v>
      </c>
      <c r="AQ53" s="157">
        <f t="shared" si="86"/>
        <v>6.7463450292397624</v>
      </c>
      <c r="AR53" s="157">
        <f t="shared" si="90"/>
        <v>6.6250568838169945</v>
      </c>
      <c r="AS53" s="301">
        <f t="shared" si="91"/>
        <v>11.178492683904595</v>
      </c>
      <c r="AT53" s="52">
        <f t="shared" si="87"/>
        <v>0.68730516279947185</v>
      </c>
      <c r="AV53" s="105"/>
      <c r="AW53" s="105"/>
    </row>
    <row r="54" spans="1:49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19">
        <v>81.14</v>
      </c>
      <c r="O54" s="52">
        <f t="shared" si="88"/>
        <v>-0.64552206203582352</v>
      </c>
      <c r="Q54" s="109" t="s">
        <v>76</v>
      </c>
      <c r="R54" s="19">
        <v>85.614000000000019</v>
      </c>
      <c r="S54" s="154">
        <v>92.996999999999986</v>
      </c>
      <c r="T54" s="154">
        <v>30.552</v>
      </c>
      <c r="U54" s="154">
        <v>154.78400000000005</v>
      </c>
      <c r="V54" s="154">
        <v>82.786999999999978</v>
      </c>
      <c r="W54" s="154">
        <v>74.756</v>
      </c>
      <c r="X54" s="154">
        <v>80.057000000000002</v>
      </c>
      <c r="Y54" s="154">
        <v>55.018000000000008</v>
      </c>
      <c r="Z54" s="154">
        <v>24.623000000000001</v>
      </c>
      <c r="AA54" s="154">
        <v>122.39999999999998</v>
      </c>
      <c r="AB54" s="154">
        <v>30.440999999999995</v>
      </c>
      <c r="AC54" s="154">
        <v>199.78800000000004</v>
      </c>
      <c r="AD54" s="119">
        <v>163.68800000000005</v>
      </c>
      <c r="AE54" s="52">
        <f t="shared" si="89"/>
        <v>-0.18069153302500646</v>
      </c>
      <c r="AG54" s="125">
        <f t="shared" si="86"/>
        <v>1.9038025350233492</v>
      </c>
      <c r="AH54" s="157">
        <f t="shared" si="86"/>
        <v>4.6260259662736889</v>
      </c>
      <c r="AI54" s="157">
        <f t="shared" si="86"/>
        <v>9.4911463187325236</v>
      </c>
      <c r="AJ54" s="157">
        <f t="shared" si="86"/>
        <v>3.5672735653376373</v>
      </c>
      <c r="AK54" s="157">
        <f t="shared" si="86"/>
        <v>7.1325062462307205</v>
      </c>
      <c r="AL54" s="157">
        <f t="shared" si="86"/>
        <v>7.2904232494636236</v>
      </c>
      <c r="AM54" s="157">
        <f t="shared" si="86"/>
        <v>7.5840280409245917</v>
      </c>
      <c r="AN54" s="157">
        <f t="shared" si="86"/>
        <v>53.003853564547221</v>
      </c>
      <c r="AO54" s="157">
        <f t="shared" si="86"/>
        <v>12.177546983184966</v>
      </c>
      <c r="AP54" s="157">
        <f t="shared" si="86"/>
        <v>4.5491711885824735</v>
      </c>
      <c r="AQ54" s="157">
        <f t="shared" si="86"/>
        <v>26.355844155844153</v>
      </c>
      <c r="AR54" s="157">
        <f t="shared" si="90"/>
        <v>8.7281782437745736</v>
      </c>
      <c r="AS54" s="301">
        <f t="shared" si="91"/>
        <v>20.173527236874541</v>
      </c>
      <c r="AT54" s="52">
        <f t="shared" si="87"/>
        <v>1.3113101810522068</v>
      </c>
      <c r="AV54" s="105"/>
      <c r="AW54" s="105"/>
    </row>
    <row r="55" spans="1:49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19">
        <v>511.11999999999989</v>
      </c>
      <c r="O55" s="52">
        <f t="shared" si="88"/>
        <v>0.84633168370480083</v>
      </c>
      <c r="Q55" s="109" t="s">
        <v>77</v>
      </c>
      <c r="R55" s="19">
        <v>36.316000000000003</v>
      </c>
      <c r="S55" s="154">
        <v>16.928000000000001</v>
      </c>
      <c r="T55" s="154">
        <v>146.25000000000003</v>
      </c>
      <c r="U55" s="154">
        <v>10.174000000000001</v>
      </c>
      <c r="V55" s="154">
        <v>189.64499999999995</v>
      </c>
      <c r="W55" s="154">
        <v>141.92499999999998</v>
      </c>
      <c r="X55" s="154">
        <v>147.154</v>
      </c>
      <c r="Y55" s="154">
        <v>82.36399999999999</v>
      </c>
      <c r="Z55" s="154">
        <v>196.86600000000001</v>
      </c>
      <c r="AA55" s="154">
        <v>168.61099999999996</v>
      </c>
      <c r="AB55" s="154">
        <v>50.588999999999999</v>
      </c>
      <c r="AC55" s="154">
        <v>769.01500000000044</v>
      </c>
      <c r="AD55" s="119">
        <v>338.37599999999992</v>
      </c>
      <c r="AE55" s="52">
        <f t="shared" si="89"/>
        <v>-0.55998777657132859</v>
      </c>
      <c r="AG55" s="125">
        <f t="shared" si="86"/>
        <v>3.1543472596195605</v>
      </c>
      <c r="AH55" s="157">
        <f t="shared" si="86"/>
        <v>1.9260439185345319</v>
      </c>
      <c r="AI55" s="157">
        <f t="shared" si="86"/>
        <v>3.7971232734448042</v>
      </c>
      <c r="AJ55" s="157">
        <f t="shared" si="86"/>
        <v>23.995283018867926</v>
      </c>
      <c r="AK55" s="157">
        <f t="shared" si="86"/>
        <v>1.7330256785159459</v>
      </c>
      <c r="AL55" s="157">
        <f t="shared" si="86"/>
        <v>3.9895710350255804</v>
      </c>
      <c r="AM55" s="157">
        <f t="shared" si="86"/>
        <v>5.7120565173511375</v>
      </c>
      <c r="AN55" s="157">
        <f t="shared" si="86"/>
        <v>34.870448772226915</v>
      </c>
      <c r="AO55" s="157">
        <f t="shared" si="86"/>
        <v>6.7623660346248968</v>
      </c>
      <c r="AP55" s="157">
        <f t="shared" si="86"/>
        <v>4.0124458616914946</v>
      </c>
      <c r="AQ55" s="157">
        <f t="shared" si="86"/>
        <v>4.7523720056364498</v>
      </c>
      <c r="AR55" s="157">
        <f t="shared" si="90"/>
        <v>27.779323050247466</v>
      </c>
      <c r="AS55" s="301">
        <f t="shared" si="91"/>
        <v>6.6202848646110501</v>
      </c>
      <c r="AT55" s="52">
        <f t="shared" si="87"/>
        <v>-0.76168300240303821</v>
      </c>
      <c r="AV55" s="105"/>
      <c r="AW55" s="105"/>
    </row>
    <row r="56" spans="1:49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19">
        <v>130.5</v>
      </c>
      <c r="O56" s="52">
        <f t="shared" si="88"/>
        <v>0.61091223305764686</v>
      </c>
      <c r="Q56" s="109" t="s">
        <v>78</v>
      </c>
      <c r="R56" s="19">
        <v>50.512</v>
      </c>
      <c r="S56" s="154">
        <v>76.984999999999985</v>
      </c>
      <c r="T56" s="154">
        <v>140.74100000000001</v>
      </c>
      <c r="U56" s="154">
        <v>108.19399999999999</v>
      </c>
      <c r="V56" s="154">
        <v>2.327</v>
      </c>
      <c r="W56" s="154">
        <v>108.241</v>
      </c>
      <c r="X56" s="154">
        <v>89.242999999999995</v>
      </c>
      <c r="Y56" s="154">
        <v>81.237000000000023</v>
      </c>
      <c r="Z56" s="154">
        <v>251.595</v>
      </c>
      <c r="AA56" s="154">
        <v>116.065</v>
      </c>
      <c r="AB56" s="154">
        <v>70.181000000000012</v>
      </c>
      <c r="AC56" s="154">
        <v>156.5320000000001</v>
      </c>
      <c r="AD56" s="119">
        <v>264.11100000000016</v>
      </c>
      <c r="AE56" s="52">
        <f t="shared" si="89"/>
        <v>0.6872652237242225</v>
      </c>
      <c r="AG56" s="125">
        <f t="shared" si="86"/>
        <v>5.7602919375071266</v>
      </c>
      <c r="AH56" s="157">
        <f t="shared" si="86"/>
        <v>3.9711647580728346</v>
      </c>
      <c r="AI56" s="157">
        <f t="shared" si="86"/>
        <v>1.8513680610365695</v>
      </c>
      <c r="AJ56" s="157">
        <f t="shared" si="86"/>
        <v>5.3728956646968253</v>
      </c>
      <c r="AK56" s="157">
        <f t="shared" si="86"/>
        <v>28.036144578313255</v>
      </c>
      <c r="AL56" s="157">
        <f t="shared" si="86"/>
        <v>3.4592841163310957</v>
      </c>
      <c r="AM56" s="157">
        <f t="shared" si="86"/>
        <v>1.1073569008946409</v>
      </c>
      <c r="AN56" s="157">
        <f t="shared" si="86"/>
        <v>8.3081407240744571</v>
      </c>
      <c r="AO56" s="157">
        <f t="shared" si="86"/>
        <v>6.629818967561727</v>
      </c>
      <c r="AP56" s="157">
        <f t="shared" si="86"/>
        <v>5.6594987322020671</v>
      </c>
      <c r="AQ56" s="157">
        <f t="shared" si="86"/>
        <v>9.3004240657301924</v>
      </c>
      <c r="AR56" s="157">
        <f t="shared" si="90"/>
        <v>19.322552771262814</v>
      </c>
      <c r="AS56" s="301">
        <f t="shared" si="91"/>
        <v>20.238390804597714</v>
      </c>
      <c r="AT56" s="52">
        <f t="shared" si="87"/>
        <v>4.7397362252101956E-2</v>
      </c>
      <c r="AV56" s="105"/>
      <c r="AW56" s="105"/>
    </row>
    <row r="57" spans="1:49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19">
        <v>309.06000000000006</v>
      </c>
      <c r="O57" s="52">
        <f t="shared" si="88"/>
        <v>2.3865877712031569</v>
      </c>
      <c r="Q57" s="109" t="s">
        <v>79</v>
      </c>
      <c r="R57" s="19">
        <v>101.88200000000002</v>
      </c>
      <c r="S57" s="154">
        <v>208.25</v>
      </c>
      <c r="T57" s="154">
        <v>120.58900000000001</v>
      </c>
      <c r="U57" s="154">
        <v>63.236000000000004</v>
      </c>
      <c r="V57" s="154">
        <v>133.27200000000002</v>
      </c>
      <c r="W57" s="154">
        <v>88.903999999999996</v>
      </c>
      <c r="X57" s="154">
        <v>66.512999999999991</v>
      </c>
      <c r="Y57" s="154">
        <v>161.839</v>
      </c>
      <c r="Z57" s="154">
        <v>69.402000000000001</v>
      </c>
      <c r="AA57" s="154">
        <v>109.84300000000002</v>
      </c>
      <c r="AB57" s="154">
        <v>111.27</v>
      </c>
      <c r="AC57" s="154">
        <v>115.04100000000001</v>
      </c>
      <c r="AD57" s="119">
        <v>123.86800000000001</v>
      </c>
      <c r="AE57" s="52">
        <f t="shared" si="89"/>
        <v>7.672916612338207E-2</v>
      </c>
      <c r="AG57" s="125">
        <f t="shared" si="86"/>
        <v>3.3602242744063329</v>
      </c>
      <c r="AH57" s="157">
        <f t="shared" si="86"/>
        <v>8.6770833333333339</v>
      </c>
      <c r="AI57" s="157">
        <f t="shared" si="86"/>
        <v>4.960264900662251</v>
      </c>
      <c r="AJ57" s="157">
        <f t="shared" si="86"/>
        <v>2.6307775512751173</v>
      </c>
      <c r="AK57" s="157">
        <f t="shared" si="86"/>
        <v>9.8741942653923065</v>
      </c>
      <c r="AL57" s="157">
        <f t="shared" si="86"/>
        <v>2.636536180308422</v>
      </c>
      <c r="AM57" s="157">
        <f t="shared" si="86"/>
        <v>7.8259795270031765</v>
      </c>
      <c r="AN57" s="157">
        <f t="shared" si="86"/>
        <v>9.4114328913700831</v>
      </c>
      <c r="AO57" s="157">
        <f t="shared" si="86"/>
        <v>16.453769559032718</v>
      </c>
      <c r="AP57" s="157">
        <f t="shared" si="86"/>
        <v>6.2131907913343545</v>
      </c>
      <c r="AQ57" s="157">
        <f t="shared" si="86"/>
        <v>3.8524391510577165</v>
      </c>
      <c r="AR57" s="157">
        <f t="shared" si="90"/>
        <v>12.605851413543723</v>
      </c>
      <c r="AS57" s="301">
        <f t="shared" si="91"/>
        <v>4.0078949071377723</v>
      </c>
      <c r="AT57" s="52">
        <f t="shared" ref="AT57" si="92">IF(AS57="","",(AS57-AR57)/AR57)</f>
        <v>-0.68206075292687551</v>
      </c>
      <c r="AV57" s="105"/>
      <c r="AW57" s="105"/>
    </row>
    <row r="58" spans="1:49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19">
        <v>223.50000000000017</v>
      </c>
      <c r="O58" s="52">
        <f t="shared" si="88"/>
        <v>3.5799180327868889</v>
      </c>
      <c r="Q58" s="109" t="s">
        <v>80</v>
      </c>
      <c r="R58" s="19">
        <v>248.68200000000002</v>
      </c>
      <c r="S58" s="154">
        <v>13.135</v>
      </c>
      <c r="T58" s="154">
        <v>170.39499999999998</v>
      </c>
      <c r="U58" s="154">
        <v>85.355999999999995</v>
      </c>
      <c r="V58" s="154">
        <v>57.158000000000001</v>
      </c>
      <c r="W58" s="154">
        <v>62.073999999999998</v>
      </c>
      <c r="X58" s="154">
        <v>182.14699999999996</v>
      </c>
      <c r="Y58" s="154">
        <v>90.742000000000004</v>
      </c>
      <c r="Z58" s="154">
        <v>92.774000000000001</v>
      </c>
      <c r="AA58" s="154">
        <v>20.315999999999999</v>
      </c>
      <c r="AB58" s="154">
        <v>52.984999999999999</v>
      </c>
      <c r="AC58" s="154">
        <v>98.681000000000012</v>
      </c>
      <c r="AD58" s="119">
        <v>215.69900000000004</v>
      </c>
      <c r="AE58" s="52">
        <f t="shared" si="89"/>
        <v>1.1858209787091742</v>
      </c>
      <c r="AG58" s="125">
        <f t="shared" si="86"/>
        <v>3.3921512460613008</v>
      </c>
      <c r="AH58" s="157">
        <f t="shared" si="86"/>
        <v>6.9131578947368419</v>
      </c>
      <c r="AI58" s="157">
        <f t="shared" si="86"/>
        <v>2.1921112554836548</v>
      </c>
      <c r="AJ58" s="157">
        <f t="shared" si="86"/>
        <v>4.2767812406052705</v>
      </c>
      <c r="AK58" s="157">
        <f t="shared" si="86"/>
        <v>5.0834222696549265</v>
      </c>
      <c r="AL58" s="157">
        <f t="shared" si="86"/>
        <v>1.8476054409619906</v>
      </c>
      <c r="AM58" s="157">
        <f t="shared" si="86"/>
        <v>8.7185046907907306</v>
      </c>
      <c r="AN58" s="157">
        <f t="shared" si="86"/>
        <v>5.8071163445539478</v>
      </c>
      <c r="AO58" s="157">
        <f t="shared" si="86"/>
        <v>8.9845051326748013</v>
      </c>
      <c r="AP58" s="157">
        <f t="shared" si="86"/>
        <v>69.814432989690744</v>
      </c>
      <c r="AQ58" s="157">
        <f t="shared" si="86"/>
        <v>10.103928299008389</v>
      </c>
      <c r="AR58" s="157">
        <f t="shared" si="90"/>
        <v>20.221516393442624</v>
      </c>
      <c r="AS58" s="301">
        <f t="shared" si="91"/>
        <v>9.6509619686800843</v>
      </c>
      <c r="AT58" s="52">
        <f t="shared" ref="AT58" si="93">IF(AS58="","",(AS58-AR58)/AR58)</f>
        <v>-0.52273796974940656</v>
      </c>
      <c r="AV58" s="105"/>
      <c r="AW58" s="105"/>
    </row>
    <row r="59" spans="1:49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19">
        <v>416.25999999999993</v>
      </c>
      <c r="O59" s="52">
        <f t="shared" si="88"/>
        <v>0.16309480566654508</v>
      </c>
      <c r="Q59" s="109" t="s">
        <v>81</v>
      </c>
      <c r="R59" s="19">
        <v>26.283999999999999</v>
      </c>
      <c r="S59" s="154">
        <v>140.136</v>
      </c>
      <c r="T59" s="154">
        <v>62.427000000000007</v>
      </c>
      <c r="U59" s="154">
        <v>148.22899999999998</v>
      </c>
      <c r="V59" s="154">
        <v>99.02600000000001</v>
      </c>
      <c r="W59" s="154">
        <v>189.15099999999995</v>
      </c>
      <c r="X59" s="154">
        <v>114.91000000000001</v>
      </c>
      <c r="Y59" s="154">
        <v>15.391</v>
      </c>
      <c r="Z59" s="154">
        <v>141.86099999999999</v>
      </c>
      <c r="AA59" s="154">
        <v>88.779999999999987</v>
      </c>
      <c r="AB59" s="154">
        <v>72.782000000000011</v>
      </c>
      <c r="AC59" s="154">
        <v>256.71899999999999</v>
      </c>
      <c r="AD59" s="119">
        <v>319.12100000000004</v>
      </c>
      <c r="AE59" s="52">
        <f t="shared" si="89"/>
        <v>0.24307511325612846</v>
      </c>
      <c r="AG59" s="125">
        <f t="shared" si="86"/>
        <v>3.485479379392654</v>
      </c>
      <c r="AH59" s="157">
        <f t="shared" si="86"/>
        <v>6.9185880029622302</v>
      </c>
      <c r="AI59" s="157">
        <f t="shared" si="86"/>
        <v>4.9439296745070092</v>
      </c>
      <c r="AJ59" s="157">
        <f t="shared" si="86"/>
        <v>7.6914176006641757</v>
      </c>
      <c r="AK59" s="157">
        <f t="shared" si="86"/>
        <v>5.3903434761308588</v>
      </c>
      <c r="AL59" s="157">
        <f t="shared" si="86"/>
        <v>3.7363160493827152</v>
      </c>
      <c r="AM59" s="157">
        <f t="shared" si="86"/>
        <v>4.120262469073829</v>
      </c>
      <c r="AN59" s="157">
        <f t="shared" si="86"/>
        <v>59.42471042471044</v>
      </c>
      <c r="AO59" s="157">
        <f t="shared" si="86"/>
        <v>4.9669479359966386</v>
      </c>
      <c r="AP59" s="157">
        <f t="shared" si="86"/>
        <v>27.640099626400993</v>
      </c>
      <c r="AQ59" s="157">
        <f t="shared" si="86"/>
        <v>6.7018416206261495</v>
      </c>
      <c r="AR59" s="157">
        <f t="shared" si="90"/>
        <v>7.1731258207829196</v>
      </c>
      <c r="AS59" s="301">
        <f t="shared" si="91"/>
        <v>7.6663863931196872</v>
      </c>
      <c r="AT59" s="52">
        <f t="shared" ref="AT59" si="94">IF(AS59="","",(AS59-AR59)/AR59)</f>
        <v>6.8765080198039799E-2</v>
      </c>
      <c r="AV59" s="105"/>
      <c r="AW59" s="105"/>
    </row>
    <row r="60" spans="1:49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19">
        <v>166.01000000000005</v>
      </c>
      <c r="O60" s="52">
        <f t="shared" si="88"/>
        <v>2.3994571922033327E-2</v>
      </c>
      <c r="Q60" s="109" t="s">
        <v>82</v>
      </c>
      <c r="R60" s="19">
        <v>80.941000000000003</v>
      </c>
      <c r="S60" s="154">
        <v>133.739</v>
      </c>
      <c r="T60" s="154">
        <v>0.89600000000000013</v>
      </c>
      <c r="U60" s="154">
        <v>99.911000000000001</v>
      </c>
      <c r="V60" s="154">
        <v>62.055999999999997</v>
      </c>
      <c r="W60" s="154">
        <v>42.978000000000009</v>
      </c>
      <c r="X60" s="154">
        <v>73.328000000000003</v>
      </c>
      <c r="Y60" s="154">
        <v>7.7379999999999995</v>
      </c>
      <c r="Z60" s="154">
        <v>45.496000000000002</v>
      </c>
      <c r="AA60" s="154">
        <v>116.032</v>
      </c>
      <c r="AB60" s="154">
        <v>123.81899999999997</v>
      </c>
      <c r="AC60" s="154">
        <v>149.98599999999999</v>
      </c>
      <c r="AD60" s="119">
        <v>319.38299999999998</v>
      </c>
      <c r="AE60" s="52">
        <f t="shared" si="89"/>
        <v>1.1294187457496032</v>
      </c>
      <c r="AG60" s="125">
        <f t="shared" si="86"/>
        <v>3.3624543037554004</v>
      </c>
      <c r="AH60" s="157">
        <f t="shared" si="86"/>
        <v>4.4061213059664608</v>
      </c>
      <c r="AI60" s="157">
        <f t="shared" si="86"/>
        <v>6.4000000000000012</v>
      </c>
      <c r="AJ60" s="157">
        <f t="shared" si="86"/>
        <v>5.0130958354239841</v>
      </c>
      <c r="AK60" s="157">
        <f t="shared" si="86"/>
        <v>3.816247463255642</v>
      </c>
      <c r="AL60" s="157">
        <f t="shared" si="86"/>
        <v>1.6204049315688276</v>
      </c>
      <c r="AM60" s="157">
        <f t="shared" si="86"/>
        <v>9.7914274268927759</v>
      </c>
      <c r="AN60" s="157">
        <f t="shared" si="86"/>
        <v>28.659259259259258</v>
      </c>
      <c r="AO60" s="157">
        <f t="shared" si="86"/>
        <v>1.8691097325500186</v>
      </c>
      <c r="AP60" s="157">
        <f t="shared" si="86"/>
        <v>7.1277105473309144</v>
      </c>
      <c r="AQ60" s="157">
        <f t="shared" si="86"/>
        <v>7.5646994134897314</v>
      </c>
      <c r="AR60" s="157">
        <f t="shared" si="90"/>
        <v>9.2515420676042428</v>
      </c>
      <c r="AS60" s="301">
        <f t="shared" ref="AS60" si="95">(AD60/N60)*10</f>
        <v>19.238780796337561</v>
      </c>
      <c r="AT60" s="52">
        <f t="shared" ref="AT60:AT62" si="96">IF(AS60="","",(AS60-AR60)/AR60)</f>
        <v>1.0795215171430972</v>
      </c>
      <c r="AV60" s="105"/>
      <c r="AW60" s="105"/>
    </row>
    <row r="61" spans="1:49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19">
        <v>90.060000000000016</v>
      </c>
      <c r="O61" s="52">
        <f t="shared" si="88"/>
        <v>-0.68699822750495221</v>
      </c>
      <c r="Q61" s="109" t="s">
        <v>83</v>
      </c>
      <c r="R61" s="19">
        <v>62.047999999999995</v>
      </c>
      <c r="S61" s="154">
        <v>49.418999999999997</v>
      </c>
      <c r="T61" s="154">
        <v>115.30700000000002</v>
      </c>
      <c r="U61" s="154">
        <v>48.548999999999999</v>
      </c>
      <c r="V61" s="154">
        <v>60.350999999999999</v>
      </c>
      <c r="W61" s="154">
        <v>250.62000000000003</v>
      </c>
      <c r="X61" s="154">
        <v>66.029999999999987</v>
      </c>
      <c r="Y61" s="154">
        <v>58.631000000000007</v>
      </c>
      <c r="Z61" s="154">
        <v>111.59399999999999</v>
      </c>
      <c r="AA61" s="154">
        <v>193.00300000000004</v>
      </c>
      <c r="AB61" s="154">
        <v>285.58600000000001</v>
      </c>
      <c r="AC61" s="154">
        <v>185.32599999999994</v>
      </c>
      <c r="AD61" s="119">
        <v>275.30900000000003</v>
      </c>
      <c r="AE61" s="52">
        <f t="shared" si="89"/>
        <v>0.4855389961473302</v>
      </c>
      <c r="AG61" s="125">
        <f t="shared" si="86"/>
        <v>4.6122054560321102</v>
      </c>
      <c r="AH61" s="157">
        <f t="shared" si="86"/>
        <v>2.7942440348298092</v>
      </c>
      <c r="AI61" s="157">
        <f t="shared" ref="AI61:AQ63" si="97">IF(T61="","",(T61/D61)*10)</f>
        <v>5.6581284655773123</v>
      </c>
      <c r="AJ61" s="157">
        <f t="shared" si="97"/>
        <v>6.3913902053712492</v>
      </c>
      <c r="AK61" s="157">
        <f t="shared" si="97"/>
        <v>6.9560857538035954</v>
      </c>
      <c r="AL61" s="157">
        <f t="shared" si="97"/>
        <v>7.400561051232839</v>
      </c>
      <c r="AM61" s="157">
        <f t="shared" si="97"/>
        <v>6.129211918685602</v>
      </c>
      <c r="AN61" s="157">
        <f t="shared" si="97"/>
        <v>3.0930048533445875</v>
      </c>
      <c r="AO61" s="157">
        <f t="shared" si="97"/>
        <v>6.8194817892935706</v>
      </c>
      <c r="AP61" s="157">
        <f t="shared" si="97"/>
        <v>16.76100738167608</v>
      </c>
      <c r="AQ61" s="157">
        <f t="shared" si="97"/>
        <v>10.166459008223278</v>
      </c>
      <c r="AR61" s="157">
        <f t="shared" si="90"/>
        <v>6.4409689639592713</v>
      </c>
      <c r="AS61" s="301">
        <f t="shared" ref="AS61:AS63" si="98">IF(AD61="","",(AD61/N61)*10)</f>
        <v>30.569509216078167</v>
      </c>
      <c r="AT61" s="52">
        <f t="shared" si="96"/>
        <v>3.7461041012821545</v>
      </c>
      <c r="AV61" s="105"/>
      <c r="AW61" s="105"/>
    </row>
    <row r="62" spans="1:49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23">
        <v>22.089999999999996</v>
      </c>
      <c r="O62" s="52">
        <f t="shared" si="88"/>
        <v>-0.68909218859957777</v>
      </c>
      <c r="Q62" s="110" t="s">
        <v>84</v>
      </c>
      <c r="R62" s="19">
        <v>30.416</v>
      </c>
      <c r="S62" s="154">
        <v>47.312999999999995</v>
      </c>
      <c r="T62" s="154">
        <v>23.595999999999997</v>
      </c>
      <c r="U62" s="154">
        <v>78.717000000000013</v>
      </c>
      <c r="V62" s="154">
        <v>56.821999999999996</v>
      </c>
      <c r="W62" s="154">
        <v>94.972999999999999</v>
      </c>
      <c r="X62" s="154">
        <v>72.218000000000018</v>
      </c>
      <c r="Y62" s="154">
        <v>81.169000000000011</v>
      </c>
      <c r="Z62" s="154">
        <v>81.001999999999995</v>
      </c>
      <c r="AA62" s="154">
        <v>103.39299999999999</v>
      </c>
      <c r="AB62" s="154">
        <v>78.418999999999969</v>
      </c>
      <c r="AC62" s="154">
        <v>91.548000000000016</v>
      </c>
      <c r="AD62" s="119">
        <v>146.64799999999997</v>
      </c>
      <c r="AE62" s="52">
        <f t="shared" si="89"/>
        <v>0.60187005723773257</v>
      </c>
      <c r="AG62" s="125">
        <f t="shared" si="86"/>
        <v>3.2621192621192625</v>
      </c>
      <c r="AH62" s="157">
        <f t="shared" si="86"/>
        <v>3.8014623172103477</v>
      </c>
      <c r="AI62" s="157">
        <f t="shared" si="97"/>
        <v>2.0859264497878356</v>
      </c>
      <c r="AJ62" s="157">
        <f t="shared" si="97"/>
        <v>7.1192005064664921</v>
      </c>
      <c r="AK62" s="157">
        <f t="shared" si="97"/>
        <v>7.7881030701754375</v>
      </c>
      <c r="AL62" s="157">
        <f t="shared" si="97"/>
        <v>4.5561525545694419</v>
      </c>
      <c r="AM62" s="157">
        <f t="shared" si="97"/>
        <v>8.2780834479596539</v>
      </c>
      <c r="AN62" s="157">
        <f t="shared" si="97"/>
        <v>7.588015331401329</v>
      </c>
      <c r="AO62" s="157">
        <f t="shared" si="97"/>
        <v>7.0216712898751732</v>
      </c>
      <c r="AP62" s="157">
        <f t="shared" si="97"/>
        <v>6.3237308868501527</v>
      </c>
      <c r="AQ62" s="157">
        <f t="shared" si="97"/>
        <v>5.4186705362078502</v>
      </c>
      <c r="AR62" s="157">
        <f t="shared" si="90"/>
        <v>12.885010555946518</v>
      </c>
      <c r="AS62" s="157">
        <f t="shared" si="98"/>
        <v>66.386600271616118</v>
      </c>
      <c r="AT62" s="52">
        <f t="shared" si="96"/>
        <v>4.152234837788181</v>
      </c>
      <c r="AV62" s="105"/>
      <c r="AW62" s="105"/>
    </row>
    <row r="63" spans="1:49" ht="20.100000000000001" customHeight="1" thickBot="1" x14ac:dyDescent="0.3">
      <c r="A63" s="35" t="str">
        <f>A19</f>
        <v>jan-dez</v>
      </c>
      <c r="B63" s="167">
        <f>SUM(B51:B62)</f>
        <v>2743.56</v>
      </c>
      <c r="C63" s="168">
        <f t="shared" ref="C63:N63" si="99">SUM(C51:C62)</f>
        <v>2573.9700000000003</v>
      </c>
      <c r="D63" s="168">
        <f t="shared" si="99"/>
        <v>3093.1899999999996</v>
      </c>
      <c r="E63" s="168">
        <f t="shared" si="99"/>
        <v>3236.6499999999996</v>
      </c>
      <c r="F63" s="168">
        <f t="shared" si="99"/>
        <v>2587.84</v>
      </c>
      <c r="G63" s="168">
        <f t="shared" si="99"/>
        <v>3019.55</v>
      </c>
      <c r="H63" s="168">
        <f t="shared" si="99"/>
        <v>2289.8599999999997</v>
      </c>
      <c r="I63" s="168">
        <f t="shared" si="99"/>
        <v>1443.8700000000001</v>
      </c>
      <c r="J63" s="168">
        <f t="shared" si="99"/>
        <v>2007.6900000000003</v>
      </c>
      <c r="K63" s="168">
        <f t="shared" si="99"/>
        <v>1872.4599999999998</v>
      </c>
      <c r="L63" s="168">
        <f t="shared" si="99"/>
        <v>1899.23</v>
      </c>
      <c r="M63" s="168">
        <f t="shared" si="99"/>
        <v>2028.7099999999996</v>
      </c>
      <c r="N63" s="169">
        <f t="shared" si="99"/>
        <v>2568.5500000000002</v>
      </c>
      <c r="O63" s="61">
        <f t="shared" si="88"/>
        <v>0.2661001325965765</v>
      </c>
      <c r="Q63" s="109"/>
      <c r="R63" s="167">
        <f>SUM(R51:R62)</f>
        <v>899.43600000000015</v>
      </c>
      <c r="S63" s="168">
        <f t="shared" ref="S63:AD63" si="100">SUM(S51:S62)</f>
        <v>1170.3490000000002</v>
      </c>
      <c r="T63" s="168">
        <f t="shared" si="100"/>
        <v>1022.7370000000001</v>
      </c>
      <c r="U63" s="168">
        <f t="shared" si="100"/>
        <v>1030.066</v>
      </c>
      <c r="V63" s="168">
        <f t="shared" si="100"/>
        <v>1010.02</v>
      </c>
      <c r="W63" s="168">
        <f t="shared" si="100"/>
        <v>1183.202</v>
      </c>
      <c r="X63" s="168">
        <f t="shared" si="100"/>
        <v>1121.55</v>
      </c>
      <c r="Y63" s="168">
        <f t="shared" si="100"/>
        <v>1027.1999999999998</v>
      </c>
      <c r="Z63" s="168">
        <f t="shared" si="100"/>
        <v>1322.6640000000002</v>
      </c>
      <c r="AA63" s="168">
        <f t="shared" si="100"/>
        <v>1463.875</v>
      </c>
      <c r="AB63" s="168">
        <f t="shared" si="100"/>
        <v>1908.0899999999997</v>
      </c>
      <c r="AC63" s="168">
        <f t="shared" si="100"/>
        <v>2403.1620000000012</v>
      </c>
      <c r="AD63" s="169">
        <f t="shared" si="100"/>
        <v>2798.5780000000004</v>
      </c>
      <c r="AE63" s="61">
        <f t="shared" si="89"/>
        <v>0.16453988536769434</v>
      </c>
      <c r="AG63" s="172">
        <f t="shared" si="86"/>
        <v>3.2783536718715833</v>
      </c>
      <c r="AH63" s="173">
        <f t="shared" si="86"/>
        <v>4.5468634055563975</v>
      </c>
      <c r="AI63" s="173">
        <f t="shared" si="97"/>
        <v>3.3064150601805906</v>
      </c>
      <c r="AJ63" s="173">
        <f t="shared" si="97"/>
        <v>3.1825066040504844</v>
      </c>
      <c r="AK63" s="173">
        <f t="shared" si="97"/>
        <v>3.9029460863113634</v>
      </c>
      <c r="AL63" s="173">
        <f t="shared" si="97"/>
        <v>3.9184712953916971</v>
      </c>
      <c r="AM63" s="173">
        <f t="shared" si="97"/>
        <v>4.8978976880682668</v>
      </c>
      <c r="AN63" s="173">
        <f t="shared" si="97"/>
        <v>7.1142138835213675</v>
      </c>
      <c r="AO63" s="173">
        <f t="shared" si="97"/>
        <v>6.5879891815967611</v>
      </c>
      <c r="AP63" s="173">
        <f t="shared" si="97"/>
        <v>7.8179240143981721</v>
      </c>
      <c r="AQ63" s="173">
        <f t="shared" si="97"/>
        <v>10.046650484670101</v>
      </c>
      <c r="AR63" s="173">
        <f t="shared" ref="AR63" si="101">IF(AC63="","",(AC63/M63)*10)</f>
        <v>11.845764056962313</v>
      </c>
      <c r="AS63" s="173">
        <f t="shared" si="98"/>
        <v>10.895555858363668</v>
      </c>
      <c r="AT63" s="61">
        <f t="shared" ref="AT63:AT67" si="102">IF(AS63="","",(AS63-AR63)/AR63)</f>
        <v>-8.0215019818849334E-2</v>
      </c>
      <c r="AV63" s="105"/>
      <c r="AW63" s="105"/>
    </row>
    <row r="64" spans="1:49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N64" si="103">SUM(E51:E53)</f>
        <v>1578.6399999999999</v>
      </c>
      <c r="F64" s="154">
        <f t="shared" si="103"/>
        <v>623.19000000000005</v>
      </c>
      <c r="G64" s="154">
        <f t="shared" si="103"/>
        <v>256.62</v>
      </c>
      <c r="H64" s="154">
        <f t="shared" si="103"/>
        <v>278.10999999999996</v>
      </c>
      <c r="I64" s="154">
        <f t="shared" si="103"/>
        <v>682.05000000000007</v>
      </c>
      <c r="J64" s="154">
        <f t="shared" si="103"/>
        <v>363.4</v>
      </c>
      <c r="K64" s="154">
        <f t="shared" si="103"/>
        <v>324.84000000000003</v>
      </c>
      <c r="L64" s="154">
        <f t="shared" si="103"/>
        <v>666.59</v>
      </c>
      <c r="M64" s="154">
        <f t="shared" si="103"/>
        <v>423.11999999999995</v>
      </c>
      <c r="N64" s="154">
        <f t="shared" si="103"/>
        <v>618.80999999999983</v>
      </c>
      <c r="O64" s="61">
        <f t="shared" si="88"/>
        <v>0.46249290981281882</v>
      </c>
      <c r="Q64" s="108" t="s">
        <v>85</v>
      </c>
      <c r="R64" s="19">
        <f>SUM(R51:R53)</f>
        <v>176.74100000000001</v>
      </c>
      <c r="S64" s="154">
        <f t="shared" ref="S64:AD65" si="104">SUM(S51:S53)</f>
        <v>391.447</v>
      </c>
      <c r="T64" s="154">
        <f t="shared" si="104"/>
        <v>211.98399999999998</v>
      </c>
      <c r="U64" s="154">
        <f t="shared" si="104"/>
        <v>232.916</v>
      </c>
      <c r="V64" s="154">
        <f t="shared" si="104"/>
        <v>266.57599999999996</v>
      </c>
      <c r="W64" s="154">
        <f t="shared" si="104"/>
        <v>129.57999999999998</v>
      </c>
      <c r="X64" s="154">
        <f t="shared" si="104"/>
        <v>229.95</v>
      </c>
      <c r="Y64" s="154">
        <f t="shared" si="104"/>
        <v>393.07100000000003</v>
      </c>
      <c r="Z64" s="154">
        <f t="shared" si="104"/>
        <v>307.45100000000002</v>
      </c>
      <c r="AA64" s="154">
        <f t="shared" si="104"/>
        <v>425.43199999999996</v>
      </c>
      <c r="AB64" s="154">
        <f t="shared" si="104"/>
        <v>1032.018</v>
      </c>
      <c r="AC64" s="154">
        <f t="shared" si="104"/>
        <v>380.52600000000007</v>
      </c>
      <c r="AD64" s="154">
        <f t="shared" si="104"/>
        <v>632.375</v>
      </c>
      <c r="AE64" s="61">
        <f t="shared" si="89"/>
        <v>0.66184439433836295</v>
      </c>
      <c r="AG64" s="124">
        <f t="shared" si="86"/>
        <v>3.4598790204177519</v>
      </c>
      <c r="AH64" s="156">
        <f t="shared" si="86"/>
        <v>3.819777710555333</v>
      </c>
      <c r="AI64" s="156">
        <f t="shared" si="86"/>
        <v>4.7040653293094268</v>
      </c>
      <c r="AJ64" s="156">
        <f t="shared" si="86"/>
        <v>1.4754218821263874</v>
      </c>
      <c r="AK64" s="156">
        <f t="shared" si="86"/>
        <v>4.2776039410131732</v>
      </c>
      <c r="AL64" s="156">
        <f t="shared" si="86"/>
        <v>5.0494895175746235</v>
      </c>
      <c r="AM64" s="156">
        <f t="shared" si="86"/>
        <v>8.2683110999244906</v>
      </c>
      <c r="AN64" s="156">
        <f t="shared" si="86"/>
        <v>5.7630818854922659</v>
      </c>
      <c r="AO64" s="156">
        <f t="shared" si="86"/>
        <v>8.4604017611447464</v>
      </c>
      <c r="AP64" s="156">
        <f t="shared" si="86"/>
        <v>13.096662972540326</v>
      </c>
      <c r="AQ64" s="156">
        <f t="shared" si="86"/>
        <v>15.482050435800117</v>
      </c>
      <c r="AR64" s="156">
        <f t="shared" si="86"/>
        <v>8.9933352240499183</v>
      </c>
      <c r="AS64" s="156">
        <f t="shared" si="86"/>
        <v>10.219211066401645</v>
      </c>
      <c r="AT64" s="61">
        <f t="shared" si="102"/>
        <v>0.13630936819451556</v>
      </c>
    </row>
    <row r="65" spans="1:46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M65" si="105">SUM(E54:E56)</f>
        <v>639.50999999999988</v>
      </c>
      <c r="F65" s="154">
        <f t="shared" si="105"/>
        <v>1211.1999999999998</v>
      </c>
      <c r="G65" s="154">
        <f t="shared" si="105"/>
        <v>771.18000000000006</v>
      </c>
      <c r="H65" s="154">
        <f t="shared" si="105"/>
        <v>1169.0899999999999</v>
      </c>
      <c r="I65" s="154">
        <f t="shared" si="105"/>
        <v>131.77999999999997</v>
      </c>
      <c r="J65" s="154">
        <f t="shared" si="105"/>
        <v>690.83</v>
      </c>
      <c r="K65" s="154">
        <f t="shared" si="105"/>
        <v>894.35999999999967</v>
      </c>
      <c r="L65" s="154">
        <f t="shared" si="105"/>
        <v>193.45999999999995</v>
      </c>
      <c r="M65" s="154">
        <f t="shared" si="105"/>
        <v>586.74</v>
      </c>
      <c r="N65" s="154">
        <f>IF(N56="","",SUM(N54:N56))</f>
        <v>722.75999999999988</v>
      </c>
      <c r="O65" s="52">
        <f t="shared" si="88"/>
        <v>0.23182329481542058</v>
      </c>
      <c r="Q65" s="109" t="s">
        <v>86</v>
      </c>
      <c r="R65" s="19">
        <f>SUM(R54:R56)</f>
        <v>172.44200000000001</v>
      </c>
      <c r="S65" s="154">
        <f t="shared" ref="S65:AC65" si="106">SUM(S54:S56)</f>
        <v>186.90999999999997</v>
      </c>
      <c r="T65" s="154">
        <f t="shared" si="106"/>
        <v>317.54300000000001</v>
      </c>
      <c r="U65" s="154">
        <f t="shared" si="106"/>
        <v>273.15200000000004</v>
      </c>
      <c r="V65" s="154">
        <f t="shared" si="106"/>
        <v>274.7589999999999</v>
      </c>
      <c r="W65" s="154">
        <f t="shared" si="106"/>
        <v>324.92199999999997</v>
      </c>
      <c r="X65" s="154">
        <f t="shared" si="106"/>
        <v>316.45400000000001</v>
      </c>
      <c r="Y65" s="154">
        <f t="shared" si="106"/>
        <v>218.61900000000003</v>
      </c>
      <c r="Z65" s="154">
        <f t="shared" si="106"/>
        <v>473.084</v>
      </c>
      <c r="AA65" s="154">
        <f t="shared" si="106"/>
        <v>407.07599999999996</v>
      </c>
      <c r="AB65" s="154">
        <f t="shared" si="106"/>
        <v>151.21100000000001</v>
      </c>
      <c r="AC65" s="154">
        <f t="shared" si="106"/>
        <v>1125.3350000000005</v>
      </c>
      <c r="AD65" s="154">
        <f t="shared" si="104"/>
        <v>680.84400000000005</v>
      </c>
      <c r="AE65" s="52">
        <f t="shared" ref="AE65:AE66" si="107">IF(AD65="","",(AD65-AC65)/AC65)</f>
        <v>-0.3949854932086892</v>
      </c>
      <c r="AG65" s="125">
        <f t="shared" si="86"/>
        <v>2.6427082694783306</v>
      </c>
      <c r="AH65" s="157">
        <f t="shared" si="86"/>
        <v>3.8715356891337658</v>
      </c>
      <c r="AI65" s="157">
        <f t="shared" si="86"/>
        <v>2.6966413315782778</v>
      </c>
      <c r="AJ65" s="157">
        <f t="shared" si="86"/>
        <v>4.2712701912401698</v>
      </c>
      <c r="AK65" s="157">
        <f t="shared" si="86"/>
        <v>2.2684857992073972</v>
      </c>
      <c r="AL65" s="157">
        <f t="shared" si="86"/>
        <v>4.2133094737934069</v>
      </c>
      <c r="AM65" s="157">
        <f t="shared" si="86"/>
        <v>2.7068403630173901</v>
      </c>
      <c r="AN65" s="157">
        <f t="shared" si="86"/>
        <v>16.589694946122332</v>
      </c>
      <c r="AO65" s="157">
        <f t="shared" si="86"/>
        <v>6.8480523428339826</v>
      </c>
      <c r="AP65" s="157">
        <f t="shared" si="86"/>
        <v>4.5515899637729786</v>
      </c>
      <c r="AQ65" s="157">
        <f t="shared" si="86"/>
        <v>7.8161377028843191</v>
      </c>
      <c r="AR65" s="157">
        <f t="shared" si="86"/>
        <v>19.179449159764129</v>
      </c>
      <c r="AS65" s="157">
        <f t="shared" si="86"/>
        <v>9.4200564502739521</v>
      </c>
      <c r="AT65" s="52">
        <f t="shared" ref="AT65:AT66" si="108">IF(AS65="","",(AS65-AR65)/AR65)</f>
        <v>-0.50884635049707538</v>
      </c>
    </row>
    <row r="66" spans="1:46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M66" si="109">SUM(E57:E59)</f>
        <v>632.67000000000007</v>
      </c>
      <c r="F66" s="154">
        <f t="shared" si="109"/>
        <v>431.12000000000012</v>
      </c>
      <c r="G66" s="154">
        <f t="shared" si="109"/>
        <v>1179.42</v>
      </c>
      <c r="H66" s="154">
        <f t="shared" si="109"/>
        <v>572.79999999999995</v>
      </c>
      <c r="I66" s="154">
        <f t="shared" si="109"/>
        <v>330.81000000000006</v>
      </c>
      <c r="J66" s="154">
        <f t="shared" si="109"/>
        <v>431.05</v>
      </c>
      <c r="K66" s="154">
        <f t="shared" si="109"/>
        <v>211.81999999999996</v>
      </c>
      <c r="L66" s="154">
        <f t="shared" si="109"/>
        <v>449.86999999999995</v>
      </c>
      <c r="M66" s="154">
        <f t="shared" si="109"/>
        <v>497.9500000000001</v>
      </c>
      <c r="N66" s="154">
        <f>IF(N59="","",SUM(N57:N59))</f>
        <v>948.82000000000016</v>
      </c>
      <c r="O66" s="52">
        <f t="shared" si="88"/>
        <v>0.90545235465408169</v>
      </c>
      <c r="Q66" s="109" t="s">
        <v>87</v>
      </c>
      <c r="R66" s="19">
        <f>SUM(R57:R59)</f>
        <v>376.84800000000001</v>
      </c>
      <c r="S66" s="154">
        <f t="shared" ref="S66:AC66" si="110">SUM(S57:S59)</f>
        <v>361.52099999999996</v>
      </c>
      <c r="T66" s="154">
        <f t="shared" si="110"/>
        <v>353.411</v>
      </c>
      <c r="U66" s="154">
        <f t="shared" si="110"/>
        <v>296.82099999999997</v>
      </c>
      <c r="V66" s="154">
        <f t="shared" si="110"/>
        <v>289.45600000000002</v>
      </c>
      <c r="W66" s="154">
        <f t="shared" si="110"/>
        <v>340.12899999999996</v>
      </c>
      <c r="X66" s="154">
        <f t="shared" si="110"/>
        <v>363.57</v>
      </c>
      <c r="Y66" s="154">
        <f t="shared" si="110"/>
        <v>267.97200000000004</v>
      </c>
      <c r="Z66" s="154">
        <f t="shared" si="110"/>
        <v>304.03699999999998</v>
      </c>
      <c r="AA66" s="154">
        <f t="shared" si="110"/>
        <v>218.93900000000002</v>
      </c>
      <c r="AB66" s="154">
        <f t="shared" si="110"/>
        <v>237.03700000000001</v>
      </c>
      <c r="AC66" s="154">
        <f t="shared" si="110"/>
        <v>470.44100000000003</v>
      </c>
      <c r="AD66" s="154">
        <f>IF(AD59="","",SUM(AD57:AD59))</f>
        <v>658.6880000000001</v>
      </c>
      <c r="AE66" s="52">
        <f t="shared" si="107"/>
        <v>0.40015007195376268</v>
      </c>
      <c r="AG66" s="125">
        <f t="shared" si="86"/>
        <v>3.3897744036268125</v>
      </c>
      <c r="AH66" s="157">
        <f t="shared" si="86"/>
        <v>7.8327591810204735</v>
      </c>
      <c r="AI66" s="157">
        <f t="shared" si="86"/>
        <v>3.0820099590996692</v>
      </c>
      <c r="AJ66" s="157">
        <f t="shared" si="86"/>
        <v>4.691561161426967</v>
      </c>
      <c r="AK66" s="157">
        <f t="shared" si="86"/>
        <v>6.7140471330488012</v>
      </c>
      <c r="AL66" s="157">
        <f t="shared" si="86"/>
        <v>2.883866646317681</v>
      </c>
      <c r="AM66" s="157">
        <f t="shared" si="86"/>
        <v>6.3472416201117321</v>
      </c>
      <c r="AN66" s="157">
        <f t="shared" si="86"/>
        <v>8.1004806384329378</v>
      </c>
      <c r="AO66" s="157">
        <f t="shared" si="86"/>
        <v>7.0534044774388116</v>
      </c>
      <c r="AP66" s="157">
        <f t="shared" si="86"/>
        <v>10.33608724388632</v>
      </c>
      <c r="AQ66" s="157">
        <f t="shared" si="86"/>
        <v>5.2690110476359839</v>
      </c>
      <c r="AR66" s="157">
        <f t="shared" si="86"/>
        <v>9.4475549753991359</v>
      </c>
      <c r="AS66" s="157">
        <f t="shared" si="86"/>
        <v>6.942180814063784</v>
      </c>
      <c r="AT66" s="52">
        <f t="shared" si="108"/>
        <v>-0.26518757158430889</v>
      </c>
    </row>
    <row r="67" spans="1:46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N67" si="111">IF(E62="","",SUM(E60:E62))</f>
        <v>385.83</v>
      </c>
      <c r="F67" s="155">
        <f t="shared" si="111"/>
        <v>322.33000000000004</v>
      </c>
      <c r="G67" s="155">
        <f t="shared" si="111"/>
        <v>812.32999999999993</v>
      </c>
      <c r="H67" s="155">
        <f t="shared" si="111"/>
        <v>269.86</v>
      </c>
      <c r="I67" s="155">
        <f t="shared" si="111"/>
        <v>299.23</v>
      </c>
      <c r="J67" s="155">
        <f t="shared" si="111"/>
        <v>522.41</v>
      </c>
      <c r="K67" s="155">
        <f t="shared" si="111"/>
        <v>441.44000000000005</v>
      </c>
      <c r="L67" s="155">
        <f t="shared" si="111"/>
        <v>589.30999999999995</v>
      </c>
      <c r="M67" s="155">
        <f t="shared" si="111"/>
        <v>520.89999999999975</v>
      </c>
      <c r="N67" s="155">
        <f t="shared" si="111"/>
        <v>278.16000000000003</v>
      </c>
      <c r="O67" s="55">
        <f t="shared" si="88"/>
        <v>-0.46600115185256258</v>
      </c>
      <c r="Q67" s="110" t="s">
        <v>88</v>
      </c>
      <c r="R67" s="21">
        <f>SUM(R60:R62)</f>
        <v>173.405</v>
      </c>
      <c r="S67" s="155">
        <f t="shared" ref="S67:AC67" si="112">SUM(S60:S62)</f>
        <v>230.471</v>
      </c>
      <c r="T67" s="155">
        <f t="shared" si="112"/>
        <v>139.79900000000001</v>
      </c>
      <c r="U67" s="155">
        <f t="shared" si="112"/>
        <v>227.17700000000002</v>
      </c>
      <c r="V67" s="155">
        <f t="shared" si="112"/>
        <v>179.22899999999998</v>
      </c>
      <c r="W67" s="155">
        <f t="shared" si="112"/>
        <v>388.57100000000008</v>
      </c>
      <c r="X67" s="155">
        <f t="shared" si="112"/>
        <v>211.57600000000002</v>
      </c>
      <c r="Y67" s="155">
        <f t="shared" si="112"/>
        <v>147.53800000000001</v>
      </c>
      <c r="Z67" s="155">
        <f t="shared" si="112"/>
        <v>238.09199999999998</v>
      </c>
      <c r="AA67" s="155">
        <f t="shared" si="112"/>
        <v>412.428</v>
      </c>
      <c r="AB67" s="155">
        <f t="shared" si="112"/>
        <v>487.82399999999996</v>
      </c>
      <c r="AC67" s="155">
        <f t="shared" si="112"/>
        <v>426.8599999999999</v>
      </c>
      <c r="AD67" s="155">
        <f>IF(AD60="","",SUM(AD58:AD60))</f>
        <v>854.20299999999997</v>
      </c>
      <c r="AE67" s="55">
        <f t="shared" ref="AE67" si="113">IF(AD67="","",(AD67-AC67)/AC67)</f>
        <v>1.0011315185306662</v>
      </c>
      <c r="AG67" s="126">
        <f t="shared" ref="AG67:AH67" si="114">(R67/B67)*10</f>
        <v>3.7013596875066703</v>
      </c>
      <c r="AH67" s="158">
        <f t="shared" si="114"/>
        <v>3.8103827395221956</v>
      </c>
      <c r="AI67" s="158">
        <f t="shared" ref="AI67:AS67" si="115">IF(T62="","",(T67/D67)*10)</f>
        <v>4.3919135434010883</v>
      </c>
      <c r="AJ67" s="158">
        <f t="shared" si="115"/>
        <v>5.8880076717725425</v>
      </c>
      <c r="AK67" s="158">
        <f t="shared" si="115"/>
        <v>5.5604194459094707</v>
      </c>
      <c r="AL67" s="158">
        <f t="shared" si="115"/>
        <v>4.7834131449041664</v>
      </c>
      <c r="AM67" s="158">
        <f t="shared" si="115"/>
        <v>7.840213444008004</v>
      </c>
      <c r="AN67" s="158">
        <f t="shared" si="115"/>
        <v>4.9305885105103098</v>
      </c>
      <c r="AO67" s="158">
        <f t="shared" si="115"/>
        <v>4.5575697249286957</v>
      </c>
      <c r="AP67" s="158">
        <f t="shared" si="115"/>
        <v>9.3427872417542588</v>
      </c>
      <c r="AQ67" s="158">
        <f t="shared" si="115"/>
        <v>8.2778843053740818</v>
      </c>
      <c r="AR67" s="158">
        <f t="shared" si="115"/>
        <v>8.1946630831253628</v>
      </c>
      <c r="AS67" s="158">
        <f t="shared" si="115"/>
        <v>30.709052343974687</v>
      </c>
      <c r="AT67" s="55">
        <f t="shared" si="102"/>
        <v>2.7474453839611135</v>
      </c>
    </row>
    <row r="69" spans="1:46" x14ac:dyDescent="0.25"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</row>
    <row r="70" spans="1:46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</sheetData>
  <mergeCells count="24">
    <mergeCell ref="AG4:AS4"/>
    <mergeCell ref="AT4:AT5"/>
    <mergeCell ref="A26:A27"/>
    <mergeCell ref="B26:N26"/>
    <mergeCell ref="O26:O27"/>
    <mergeCell ref="Q26:Q27"/>
    <mergeCell ref="R26:AD26"/>
    <mergeCell ref="AE26:AE27"/>
    <mergeCell ref="AG26:AS26"/>
    <mergeCell ref="AT26:AT27"/>
    <mergeCell ref="A4:A5"/>
    <mergeCell ref="B4:N4"/>
    <mergeCell ref="O4:O5"/>
    <mergeCell ref="Q4:Q5"/>
    <mergeCell ref="R4:AD4"/>
    <mergeCell ref="AE4:AE5"/>
    <mergeCell ref="AG48:AS48"/>
    <mergeCell ref="AT48:AT49"/>
    <mergeCell ref="A48:A49"/>
    <mergeCell ref="B48:N48"/>
    <mergeCell ref="O48:O49"/>
    <mergeCell ref="Q48:Q49"/>
    <mergeCell ref="R48:AD48"/>
    <mergeCell ref="AE48:AE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42:L45 R42:AC45 B64:M67 R64:AC67 R20:AB23 B22:M23 B20:M20 AC20:AC23 M42:M45 B21:M21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O7:O23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AT7:AT23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AE7:AE23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O29:O45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AT29:AT45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AE29:AE45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O51:O67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AT51:AT67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AE51:AE67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workbookViewId="0">
      <selection activeCell="J55" sqref="J55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27" t="s">
        <v>3</v>
      </c>
      <c r="B4" s="341"/>
      <c r="C4" s="344" t="s">
        <v>1</v>
      </c>
      <c r="D4" s="345"/>
      <c r="E4" s="340" t="s">
        <v>104</v>
      </c>
      <c r="F4" s="340"/>
      <c r="G4" s="130" t="s">
        <v>0</v>
      </c>
      <c r="I4" s="346">
        <v>1000</v>
      </c>
      <c r="J4" s="340"/>
      <c r="K4" s="338" t="s">
        <v>104</v>
      </c>
      <c r="L4" s="339"/>
      <c r="M4" s="130" t="s">
        <v>0</v>
      </c>
      <c r="O4" s="352" t="s">
        <v>22</v>
      </c>
      <c r="P4" s="340"/>
      <c r="Q4" s="130" t="s">
        <v>0</v>
      </c>
    </row>
    <row r="5" spans="1:20" x14ac:dyDescent="0.25">
      <c r="A5" s="342"/>
      <c r="B5" s="343"/>
      <c r="C5" s="347" t="s">
        <v>156</v>
      </c>
      <c r="D5" s="348"/>
      <c r="E5" s="349" t="str">
        <f>C5</f>
        <v>jan-dez</v>
      </c>
      <c r="F5" s="349"/>
      <c r="G5" s="131" t="s">
        <v>132</v>
      </c>
      <c r="I5" s="350" t="str">
        <f>C5</f>
        <v>jan-dez</v>
      </c>
      <c r="J5" s="349"/>
      <c r="K5" s="351" t="str">
        <f>C5</f>
        <v>jan-dez</v>
      </c>
      <c r="L5" s="337"/>
      <c r="M5" s="131" t="str">
        <f>G5</f>
        <v>2022 /2021</v>
      </c>
      <c r="O5" s="350" t="str">
        <f>C5</f>
        <v>jan-dez</v>
      </c>
      <c r="P5" s="348"/>
      <c r="Q5" s="131" t="str">
        <f>G5</f>
        <v>2022 /2021</v>
      </c>
    </row>
    <row r="6" spans="1:20" ht="19.5" customHeight="1" x14ac:dyDescent="0.25">
      <c r="A6" s="342"/>
      <c r="B6" s="343"/>
      <c r="C6" s="139">
        <v>2021</v>
      </c>
      <c r="D6" s="137">
        <v>2022</v>
      </c>
      <c r="E6" s="68">
        <f>C6</f>
        <v>2021</v>
      </c>
      <c r="F6" s="137">
        <f>D6</f>
        <v>2022</v>
      </c>
      <c r="G6" s="131" t="s">
        <v>1</v>
      </c>
      <c r="I6" s="16">
        <f>C6</f>
        <v>2021</v>
      </c>
      <c r="J6" s="138">
        <f>D6</f>
        <v>2022</v>
      </c>
      <c r="K6" s="136">
        <f>E6</f>
        <v>2021</v>
      </c>
      <c r="L6" s="137">
        <f>D6</f>
        <v>2022</v>
      </c>
      <c r="M6" s="260">
        <v>1000</v>
      </c>
      <c r="O6" s="16">
        <f>C6</f>
        <v>2021</v>
      </c>
      <c r="P6" s="138">
        <f>D6</f>
        <v>2022</v>
      </c>
      <c r="Q6" s="131"/>
    </row>
    <row r="7" spans="1:20" ht="19.5" customHeight="1" x14ac:dyDescent="0.25">
      <c r="A7" s="23" t="s">
        <v>115</v>
      </c>
      <c r="B7" s="15"/>
      <c r="C7" s="78">
        <f>C8+C9</f>
        <v>1439854.8700000071</v>
      </c>
      <c r="D7" s="210">
        <f>D8+D9</f>
        <v>1444381.5200000058</v>
      </c>
      <c r="E7" s="216">
        <f t="shared" ref="E7" si="0">C7/$C$20</f>
        <v>0.43790863959543602</v>
      </c>
      <c r="F7" s="217">
        <f t="shared" ref="F7" si="1">D7/$D$20</f>
        <v>0.44095010858611772</v>
      </c>
      <c r="G7" s="53">
        <f>(D7-C7)/C7</f>
        <v>3.1438237938513349E-3</v>
      </c>
      <c r="I7" s="224">
        <f>I8+I9</f>
        <v>406647.73699999927</v>
      </c>
      <c r="J7" s="225">
        <f>J8+J9</f>
        <v>428883.08600000036</v>
      </c>
      <c r="K7" s="229">
        <f t="shared" ref="K7" si="2">I7/$I$20</f>
        <v>0.43846392886195662</v>
      </c>
      <c r="L7" s="230">
        <f t="shared" ref="L7" si="3">J7/$J$20</f>
        <v>0.45552537201241888</v>
      </c>
      <c r="M7" s="53">
        <f>(J7-I7)/I7</f>
        <v>5.4679632952196001E-2</v>
      </c>
      <c r="O7" s="63">
        <f t="shared" ref="O7" si="4">(I7/C7)*10</f>
        <v>2.824227257015127</v>
      </c>
      <c r="P7" s="237">
        <f t="shared" ref="P7" si="5">(J7/D7)*10</f>
        <v>2.9693199480979144</v>
      </c>
      <c r="Q7" s="53">
        <f>(P7-O7)/O7</f>
        <v>5.1374297419724359E-2</v>
      </c>
    </row>
    <row r="8" spans="1:20" ht="20.100000000000001" customHeight="1" x14ac:dyDescent="0.25">
      <c r="A8" s="8" t="s">
        <v>4</v>
      </c>
      <c r="C8" s="19">
        <v>717160.23000000464</v>
      </c>
      <c r="D8" s="140">
        <v>700016.88000000245</v>
      </c>
      <c r="E8" s="214">
        <f t="shared" ref="E8:E19" si="6">C8/$C$20</f>
        <v>0.21811271902094581</v>
      </c>
      <c r="F8" s="215">
        <f t="shared" ref="F8:F19" si="7">D8/$D$20</f>
        <v>0.2137056691559687</v>
      </c>
      <c r="G8" s="52">
        <f>(D8-C8)/C8</f>
        <v>-2.3904490632451939E-2</v>
      </c>
      <c r="I8" s="19">
        <v>229349.83499999953</v>
      </c>
      <c r="J8" s="140">
        <v>239843.32100000023</v>
      </c>
      <c r="K8" s="227">
        <f t="shared" ref="K8:K19" si="8">I8/$I$20</f>
        <v>0.24729420721685086</v>
      </c>
      <c r="L8" s="228">
        <f t="shared" ref="L8:L19" si="9">J8/$J$20</f>
        <v>0.2547424265251137</v>
      </c>
      <c r="M8" s="52">
        <f>(J8-I8)/I8</f>
        <v>4.5753187483220666E-2</v>
      </c>
      <c r="O8" s="27">
        <f t="shared" ref="O8:O20" si="10">(I8/C8)*10</f>
        <v>3.1980277963823793</v>
      </c>
      <c r="P8" s="143">
        <f t="shared" ref="P8:P20" si="11">(J8/D8)*10</f>
        <v>3.4262505355585056</v>
      </c>
      <c r="Q8" s="52">
        <f>(P8-O8)/O8</f>
        <v>7.1363588344758172E-2</v>
      </c>
      <c r="R8" s="119"/>
      <c r="S8" s="300"/>
      <c r="T8" s="2"/>
    </row>
    <row r="9" spans="1:20" ht="20.100000000000001" customHeight="1" x14ac:dyDescent="0.25">
      <c r="A9" s="8" t="s">
        <v>5</v>
      </c>
      <c r="C9" s="19">
        <v>722694.64000000246</v>
      </c>
      <c r="D9" s="140">
        <v>744364.64000000339</v>
      </c>
      <c r="E9" s="214">
        <f t="shared" si="6"/>
        <v>0.21979592057449018</v>
      </c>
      <c r="F9" s="215">
        <f t="shared" si="7"/>
        <v>0.22724443943014905</v>
      </c>
      <c r="G9" s="52">
        <f>(D9-C9)/C9</f>
        <v>2.9985001687574241E-2</v>
      </c>
      <c r="I9" s="19">
        <v>177297.90199999971</v>
      </c>
      <c r="J9" s="140">
        <v>189039.76500000013</v>
      </c>
      <c r="K9" s="227">
        <f t="shared" si="8"/>
        <v>0.19116972164510576</v>
      </c>
      <c r="L9" s="228">
        <f t="shared" si="9"/>
        <v>0.20078294548730521</v>
      </c>
      <c r="M9" s="52">
        <f>(J9-I9)/I9</f>
        <v>6.6226745311404975E-2</v>
      </c>
      <c r="O9" s="27">
        <f t="shared" si="10"/>
        <v>2.4532892896507312</v>
      </c>
      <c r="P9" s="143">
        <f t="shared" si="11"/>
        <v>2.5396123733120808</v>
      </c>
      <c r="Q9" s="52">
        <f t="shared" ref="Q9:Q20" si="12">(P9-O9)/O9</f>
        <v>3.5186671227688419E-2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1104033.79</v>
      </c>
      <c r="D10" s="210">
        <f>D11+D12</f>
        <v>1147938.0099999993</v>
      </c>
      <c r="E10" s="216">
        <f t="shared" si="6"/>
        <v>0.33577407356776928</v>
      </c>
      <c r="F10" s="217">
        <f t="shared" si="7"/>
        <v>0.35044992140278114</v>
      </c>
      <c r="G10" s="53">
        <f>(D10-C10)/C10</f>
        <v>3.9767098070430683E-2</v>
      </c>
      <c r="I10" s="224">
        <f>I11+I12</f>
        <v>145001.73999999987</v>
      </c>
      <c r="J10" s="225">
        <f>J11+J12</f>
        <v>153818.14500000002</v>
      </c>
      <c r="K10" s="229">
        <f t="shared" si="8"/>
        <v>0.15634670213895718</v>
      </c>
      <c r="L10" s="230">
        <f t="shared" si="9"/>
        <v>0.16337335281015289</v>
      </c>
      <c r="M10" s="53">
        <f>(J10-I10)/I10</f>
        <v>6.0802063478687579E-2</v>
      </c>
      <c r="O10" s="63">
        <f t="shared" si="10"/>
        <v>1.3133813594600205</v>
      </c>
      <c r="P10" s="237">
        <f t="shared" si="11"/>
        <v>1.3399516669022928</v>
      </c>
      <c r="Q10" s="53">
        <f t="shared" si="12"/>
        <v>2.0230458770327243E-2</v>
      </c>
      <c r="T10" s="2"/>
    </row>
    <row r="11" spans="1:20" ht="20.100000000000001" customHeight="1" x14ac:dyDescent="0.25">
      <c r="A11" s="8"/>
      <c r="B11" t="s">
        <v>6</v>
      </c>
      <c r="C11" s="19">
        <v>1051420.27</v>
      </c>
      <c r="D11" s="140">
        <v>1096604.2599999993</v>
      </c>
      <c r="E11" s="214">
        <f t="shared" si="6"/>
        <v>0.31977251990595673</v>
      </c>
      <c r="F11" s="215">
        <f t="shared" si="7"/>
        <v>0.33477842303257732</v>
      </c>
      <c r="G11" s="52">
        <f t="shared" ref="G11:G19" si="13">(D11-C11)/C11</f>
        <v>4.2974242830604067E-2</v>
      </c>
      <c r="I11" s="19">
        <v>135259.62499999988</v>
      </c>
      <c r="J11" s="140">
        <v>143582.23900000003</v>
      </c>
      <c r="K11" s="227">
        <f t="shared" si="8"/>
        <v>0.14584236231442496</v>
      </c>
      <c r="L11" s="228">
        <f t="shared" si="9"/>
        <v>0.15250159068956848</v>
      </c>
      <c r="M11" s="52">
        <f t="shared" ref="M11:M19" si="14">(J11-I11)/I11</f>
        <v>6.1530660017726307E-2</v>
      </c>
      <c r="O11" s="27">
        <f t="shared" si="10"/>
        <v>1.2864468078021729</v>
      </c>
      <c r="P11" s="143">
        <f t="shared" si="11"/>
        <v>1.3093350467195897</v>
      </c>
      <c r="Q11" s="52">
        <f t="shared" si="12"/>
        <v>1.7791826897623632E-2</v>
      </c>
    </row>
    <row r="12" spans="1:20" ht="20.100000000000001" customHeight="1" x14ac:dyDescent="0.25">
      <c r="A12" s="8"/>
      <c r="B12" t="s">
        <v>39</v>
      </c>
      <c r="C12" s="19">
        <v>52613.51999999996</v>
      </c>
      <c r="D12" s="140">
        <v>51333.749999999956</v>
      </c>
      <c r="E12" s="218">
        <f t="shared" si="6"/>
        <v>1.6001553661812551E-2</v>
      </c>
      <c r="F12" s="219">
        <f t="shared" si="7"/>
        <v>1.5671498370203815E-2</v>
      </c>
      <c r="G12" s="52">
        <f t="shared" si="13"/>
        <v>-2.4323976042659852E-2</v>
      </c>
      <c r="I12" s="19">
        <v>9742.1150000000016</v>
      </c>
      <c r="J12" s="140">
        <v>10235.905999999992</v>
      </c>
      <c r="K12" s="231">
        <f t="shared" si="8"/>
        <v>1.0504339824532232E-2</v>
      </c>
      <c r="L12" s="232">
        <f t="shared" si="9"/>
        <v>1.0871762120584404E-2</v>
      </c>
      <c r="M12" s="52">
        <f t="shared" si="14"/>
        <v>5.0686221626411725E-2</v>
      </c>
      <c r="O12" s="27">
        <f t="shared" si="10"/>
        <v>1.8516371837504901</v>
      </c>
      <c r="P12" s="143">
        <f t="shared" si="11"/>
        <v>1.993991477341905</v>
      </c>
      <c r="Q12" s="52">
        <f t="shared" si="12"/>
        <v>7.6880230555251797E-2</v>
      </c>
    </row>
    <row r="13" spans="1:20" ht="20.100000000000001" customHeight="1" x14ac:dyDescent="0.25">
      <c r="A13" s="23" t="s">
        <v>133</v>
      </c>
      <c r="B13" s="15"/>
      <c r="C13" s="78">
        <f>SUM(C14:C16)</f>
        <v>687536.68000000028</v>
      </c>
      <c r="D13" s="210">
        <f>SUM(D14:D16)</f>
        <v>632720.6100000008</v>
      </c>
      <c r="E13" s="216">
        <f t="shared" si="6"/>
        <v>0.20910319399812929</v>
      </c>
      <c r="F13" s="217">
        <f t="shared" si="7"/>
        <v>0.19316102970091578</v>
      </c>
      <c r="G13" s="53">
        <f t="shared" si="13"/>
        <v>-7.972821173700792E-2</v>
      </c>
      <c r="I13" s="224">
        <f>SUM(I14:I16)</f>
        <v>356321.32099999982</v>
      </c>
      <c r="J13" s="225">
        <f>SUM(J14:J16)</f>
        <v>338457.40300000011</v>
      </c>
      <c r="K13" s="229">
        <f t="shared" si="8"/>
        <v>0.38419996504970744</v>
      </c>
      <c r="L13" s="230">
        <f t="shared" si="9"/>
        <v>0.35948243109762573</v>
      </c>
      <c r="M13" s="53">
        <f t="shared" si="14"/>
        <v>-5.0134294377516979E-2</v>
      </c>
      <c r="O13" s="63">
        <f t="shared" si="10"/>
        <v>5.1825790734539376</v>
      </c>
      <c r="P13" s="237">
        <f t="shared" si="11"/>
        <v>5.3492394218041941</v>
      </c>
      <c r="Q13" s="53">
        <f t="shared" si="12"/>
        <v>3.2157801354912162E-2</v>
      </c>
    </row>
    <row r="14" spans="1:20" ht="20.100000000000001" customHeight="1" x14ac:dyDescent="0.25">
      <c r="A14" s="8"/>
      <c r="B14" s="3" t="s">
        <v>7</v>
      </c>
      <c r="C14" s="31">
        <v>649893.13000000024</v>
      </c>
      <c r="D14" s="141">
        <v>592286.81000000075</v>
      </c>
      <c r="E14" s="214">
        <f t="shared" si="6"/>
        <v>0.19765451530592007</v>
      </c>
      <c r="F14" s="215">
        <f t="shared" si="7"/>
        <v>0.18081713838572552</v>
      </c>
      <c r="G14" s="52">
        <f t="shared" si="13"/>
        <v>-8.8639681419619656E-2</v>
      </c>
      <c r="I14" s="31">
        <v>336402.63399999985</v>
      </c>
      <c r="J14" s="141">
        <v>318446.56100000016</v>
      </c>
      <c r="K14" s="227">
        <f t="shared" si="8"/>
        <v>0.36272283640705721</v>
      </c>
      <c r="L14" s="228">
        <f t="shared" si="9"/>
        <v>0.33822851238670765</v>
      </c>
      <c r="M14" s="52">
        <f t="shared" si="14"/>
        <v>-5.3376731289207717E-2</v>
      </c>
      <c r="O14" s="27">
        <f t="shared" si="10"/>
        <v>5.1762761979034879</v>
      </c>
      <c r="P14" s="143">
        <f t="shared" si="11"/>
        <v>5.3765600655533721</v>
      </c>
      <c r="Q14" s="52">
        <f t="shared" si="12"/>
        <v>3.8692654717884599E-2</v>
      </c>
      <c r="S14" s="119"/>
    </row>
    <row r="15" spans="1:20" ht="20.100000000000001" customHeight="1" x14ac:dyDescent="0.25">
      <c r="A15" s="8"/>
      <c r="B15" s="3" t="s">
        <v>8</v>
      </c>
      <c r="C15" s="31">
        <v>26685.550000000003</v>
      </c>
      <c r="D15" s="141">
        <v>22676.400000000023</v>
      </c>
      <c r="E15" s="214">
        <f t="shared" si="6"/>
        <v>8.1159797010346823E-3</v>
      </c>
      <c r="F15" s="215">
        <f t="shared" si="7"/>
        <v>6.9227976846049722E-3</v>
      </c>
      <c r="G15" s="52">
        <f t="shared" si="13"/>
        <v>-0.1502367386094714</v>
      </c>
      <c r="I15" s="31">
        <v>16772.561000000002</v>
      </c>
      <c r="J15" s="141">
        <v>16366.638000000001</v>
      </c>
      <c r="K15" s="227">
        <f t="shared" si="8"/>
        <v>1.808484918025461E-2</v>
      </c>
      <c r="L15" s="228">
        <f t="shared" si="9"/>
        <v>1.7383336174610964E-2</v>
      </c>
      <c r="M15" s="52">
        <f t="shared" si="14"/>
        <v>-2.4201611191039977E-2</v>
      </c>
      <c r="O15" s="27">
        <f t="shared" si="10"/>
        <v>6.2852596255276723</v>
      </c>
      <c r="P15" s="143">
        <f t="shared" si="11"/>
        <v>7.2174763189924249</v>
      </c>
      <c r="Q15" s="52">
        <f t="shared" si="12"/>
        <v>0.14831792941035263</v>
      </c>
    </row>
    <row r="16" spans="1:20" ht="20.100000000000001" customHeight="1" x14ac:dyDescent="0.25">
      <c r="A16" s="32"/>
      <c r="B16" s="33" t="s">
        <v>9</v>
      </c>
      <c r="C16" s="211">
        <v>10958.000000000024</v>
      </c>
      <c r="D16" s="212">
        <v>17757.400000000005</v>
      </c>
      <c r="E16" s="218">
        <f t="shared" si="6"/>
        <v>3.3326989911745581E-3</v>
      </c>
      <c r="F16" s="219">
        <f t="shared" si="7"/>
        <v>5.4210936305852889E-3</v>
      </c>
      <c r="G16" s="52">
        <f t="shared" si="13"/>
        <v>0.62049644095637591</v>
      </c>
      <c r="I16" s="211">
        <v>3146.1259999999984</v>
      </c>
      <c r="J16" s="212">
        <v>3644.2039999999974</v>
      </c>
      <c r="K16" s="231">
        <f t="shared" si="8"/>
        <v>3.3922794623956164E-3</v>
      </c>
      <c r="L16" s="232">
        <f t="shared" si="9"/>
        <v>3.8705825363072079E-3</v>
      </c>
      <c r="M16" s="52">
        <f t="shared" si="14"/>
        <v>0.15831470195408553</v>
      </c>
      <c r="O16" s="27">
        <f t="shared" si="10"/>
        <v>2.8710768388391967</v>
      </c>
      <c r="P16" s="143">
        <f t="shared" si="11"/>
        <v>2.0522171038552921</v>
      </c>
      <c r="Q16" s="52">
        <f t="shared" si="12"/>
        <v>-0.28520996857575476</v>
      </c>
    </row>
    <row r="17" spans="1:17" ht="20.100000000000001" customHeight="1" x14ac:dyDescent="0.25">
      <c r="A17" s="8" t="s">
        <v>134</v>
      </c>
      <c r="B17" s="3"/>
      <c r="C17" s="19">
        <v>3923.8600000000024</v>
      </c>
      <c r="D17" s="140">
        <v>4042.14</v>
      </c>
      <c r="E17" s="214">
        <f t="shared" si="6"/>
        <v>1.1933787427915842E-3</v>
      </c>
      <c r="F17" s="215">
        <f t="shared" si="7"/>
        <v>1.2340105763193943E-3</v>
      </c>
      <c r="G17" s="54">
        <f t="shared" si="13"/>
        <v>3.0143786985263848E-2</v>
      </c>
      <c r="I17" s="31">
        <v>2305.0210000000011</v>
      </c>
      <c r="J17" s="141">
        <v>2265.6019999999999</v>
      </c>
      <c r="K17" s="227">
        <f t="shared" si="8"/>
        <v>2.4853662563707282E-3</v>
      </c>
      <c r="L17" s="228">
        <f t="shared" si="9"/>
        <v>2.4063415592054365E-3</v>
      </c>
      <c r="M17" s="54">
        <f t="shared" si="14"/>
        <v>-1.7101362634006897E-2</v>
      </c>
      <c r="O17" s="238">
        <f t="shared" si="10"/>
        <v>5.8743711549341713</v>
      </c>
      <c r="P17" s="239">
        <f t="shared" si="11"/>
        <v>5.6049567803193359</v>
      </c>
      <c r="Q17" s="54">
        <f t="shared" si="12"/>
        <v>-4.5862674916027586E-2</v>
      </c>
    </row>
    <row r="18" spans="1:17" ht="20.100000000000001" customHeight="1" x14ac:dyDescent="0.25">
      <c r="A18" s="8" t="s">
        <v>10</v>
      </c>
      <c r="C18" s="19">
        <v>18562.870000000043</v>
      </c>
      <c r="D18" s="140">
        <v>21095.92000000002</v>
      </c>
      <c r="E18" s="214">
        <f t="shared" si="6"/>
        <v>5.6455975654594341E-3</v>
      </c>
      <c r="F18" s="215">
        <f t="shared" si="7"/>
        <v>6.4402985540302563E-3</v>
      </c>
      <c r="G18" s="52">
        <f t="shared" si="13"/>
        <v>0.13645788609196594</v>
      </c>
      <c r="I18" s="19">
        <v>10205.311</v>
      </c>
      <c r="J18" s="140">
        <v>12285.317000000012</v>
      </c>
      <c r="K18" s="227">
        <f t="shared" si="8"/>
        <v>1.1003776362631404E-2</v>
      </c>
      <c r="L18" s="228">
        <f t="shared" si="9"/>
        <v>1.3048482860234537E-2</v>
      </c>
      <c r="M18" s="52">
        <f t="shared" si="14"/>
        <v>0.20381603265201934</v>
      </c>
      <c r="O18" s="27">
        <f t="shared" si="10"/>
        <v>5.4977010559250683</v>
      </c>
      <c r="P18" s="143">
        <f t="shared" si="11"/>
        <v>5.8235511890450855</v>
      </c>
      <c r="Q18" s="52">
        <f t="shared" si="12"/>
        <v>5.9270253112223503E-2</v>
      </c>
    </row>
    <row r="19" spans="1:17" ht="20.100000000000001" customHeight="1" thickBot="1" x14ac:dyDescent="0.3">
      <c r="A19" s="8" t="s">
        <v>11</v>
      </c>
      <c r="B19" s="10"/>
      <c r="C19" s="21">
        <v>34113.649999999987</v>
      </c>
      <c r="D19" s="142">
        <v>25433.92000000002</v>
      </c>
      <c r="E19" s="220">
        <f t="shared" si="6"/>
        <v>1.0375116530414463E-2</v>
      </c>
      <c r="F19" s="221">
        <f t="shared" si="7"/>
        <v>7.7646311798357784E-3</v>
      </c>
      <c r="G19" s="55">
        <f t="shared" si="13"/>
        <v>-0.25443568776721254</v>
      </c>
      <c r="I19" s="21">
        <v>6956.0209999999997</v>
      </c>
      <c r="J19" s="142">
        <v>5803.5050000000001</v>
      </c>
      <c r="K19" s="233">
        <f t="shared" si="8"/>
        <v>7.500261330376669E-3</v>
      </c>
      <c r="L19" s="234">
        <f t="shared" si="9"/>
        <v>6.1640196603624763E-3</v>
      </c>
      <c r="M19" s="55">
        <f t="shared" si="14"/>
        <v>-0.16568610129267863</v>
      </c>
      <c r="O19" s="240">
        <f t="shared" si="10"/>
        <v>2.039072629284759</v>
      </c>
      <c r="P19" s="241">
        <f t="shared" si="11"/>
        <v>2.2817973006127232</v>
      </c>
      <c r="Q19" s="55">
        <f t="shared" si="12"/>
        <v>0.11903679537550571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3288025.7200000072</v>
      </c>
      <c r="D20" s="145">
        <f>D8+D9+D10+D13+D17+D18+D19</f>
        <v>3275612.1200000057</v>
      </c>
      <c r="E20" s="222">
        <f>E8+E9+E10+E13+E17+E18+E19</f>
        <v>1.0000000000000002</v>
      </c>
      <c r="F20" s="223">
        <f>F8+F9+F10+F13+F17+F18+F19</f>
        <v>1</v>
      </c>
      <c r="G20" s="55">
        <f>(D20-C20)/C20</f>
        <v>-3.7753962581538029E-3</v>
      </c>
      <c r="H20" s="1"/>
      <c r="I20" s="213">
        <f>I8+I9+I10+I13+I17+I18+I19</f>
        <v>927437.15099999891</v>
      </c>
      <c r="J20" s="226">
        <f>J8+J9+J10+J13+J17+J18+J19</f>
        <v>941513.05800000054</v>
      </c>
      <c r="K20" s="235">
        <f>K8+K9+K10+K13+K17+K18+K19</f>
        <v>1</v>
      </c>
      <c r="L20" s="236">
        <f>L8+L9+L10+L13+L17+L18+L19</f>
        <v>1</v>
      </c>
      <c r="M20" s="55">
        <f>(J20-I20)/I20</f>
        <v>1.5177208487738975E-2</v>
      </c>
      <c r="N20" s="1"/>
      <c r="O20" s="24">
        <f t="shared" si="10"/>
        <v>2.8206505361521228</v>
      </c>
      <c r="P20" s="242">
        <f t="shared" si="11"/>
        <v>2.8743118034378226</v>
      </c>
      <c r="Q20" s="55">
        <f t="shared" si="12"/>
        <v>1.9024429505862653E-2</v>
      </c>
    </row>
    <row r="21" spans="1:17" x14ac:dyDescent="0.25">
      <c r="J21" s="274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27" t="s">
        <v>2</v>
      </c>
      <c r="B24" s="341"/>
      <c r="C24" s="344" t="s">
        <v>1</v>
      </c>
      <c r="D24" s="345"/>
      <c r="E24" s="340" t="s">
        <v>105</v>
      </c>
      <c r="F24" s="340"/>
      <c r="G24" s="130" t="s">
        <v>0</v>
      </c>
      <c r="I24" s="346">
        <v>1000</v>
      </c>
      <c r="J24" s="345"/>
      <c r="K24" s="340" t="s">
        <v>105</v>
      </c>
      <c r="L24" s="340"/>
      <c r="M24" s="130" t="s">
        <v>0</v>
      </c>
      <c r="O24" s="352" t="s">
        <v>22</v>
      </c>
      <c r="P24" s="340"/>
      <c r="Q24" s="130" t="s">
        <v>0</v>
      </c>
    </row>
    <row r="25" spans="1:17" ht="15" customHeight="1" x14ac:dyDescent="0.25">
      <c r="A25" s="342"/>
      <c r="B25" s="343"/>
      <c r="C25" s="347" t="str">
        <f>C5</f>
        <v>jan-dez</v>
      </c>
      <c r="D25" s="348"/>
      <c r="E25" s="349" t="str">
        <f>C5</f>
        <v>jan-dez</v>
      </c>
      <c r="F25" s="349"/>
      <c r="G25" s="131" t="str">
        <f>G5</f>
        <v>2022 /2021</v>
      </c>
      <c r="I25" s="350" t="str">
        <f>C5</f>
        <v>jan-dez</v>
      </c>
      <c r="J25" s="348"/>
      <c r="K25" s="336" t="str">
        <f>C5</f>
        <v>jan-dez</v>
      </c>
      <c r="L25" s="337"/>
      <c r="M25" s="131" t="str">
        <f>G5</f>
        <v>2022 /2021</v>
      </c>
      <c r="O25" s="350" t="str">
        <f>C5</f>
        <v>jan-dez</v>
      </c>
      <c r="P25" s="348"/>
      <c r="Q25" s="131" t="str">
        <f>G5</f>
        <v>2022 /2021</v>
      </c>
    </row>
    <row r="26" spans="1:17" ht="19.5" customHeight="1" x14ac:dyDescent="0.25">
      <c r="A26" s="342"/>
      <c r="B26" s="343"/>
      <c r="C26" s="139">
        <f>C6</f>
        <v>2021</v>
      </c>
      <c r="D26" s="137">
        <f>D6</f>
        <v>2022</v>
      </c>
      <c r="E26" s="68">
        <f>C6</f>
        <v>2021</v>
      </c>
      <c r="F26" s="137">
        <f>D6</f>
        <v>2022</v>
      </c>
      <c r="G26" s="131" t="s">
        <v>1</v>
      </c>
      <c r="I26" s="16">
        <f>C6</f>
        <v>2021</v>
      </c>
      <c r="J26" s="138">
        <f>D6</f>
        <v>2022</v>
      </c>
      <c r="K26" s="136">
        <f>C6</f>
        <v>2021</v>
      </c>
      <c r="L26" s="137">
        <f>D6</f>
        <v>2022</v>
      </c>
      <c r="M26" s="260">
        <v>1000</v>
      </c>
      <c r="O26" s="16">
        <f>C6</f>
        <v>2021</v>
      </c>
      <c r="P26" s="138">
        <f>D6</f>
        <v>2022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567620.50999999966</v>
      </c>
      <c r="D27" s="210">
        <f>D28+D29</f>
        <v>584083.20000000065</v>
      </c>
      <c r="E27" s="216">
        <f>C27/$C$40</f>
        <v>0.37622470270275049</v>
      </c>
      <c r="F27" s="217">
        <f>D27/$D$40</f>
        <v>0.39220735633082043</v>
      </c>
      <c r="G27" s="53">
        <f>(D27-C27)/C27</f>
        <v>2.900298651999203E-2</v>
      </c>
      <c r="I27" s="78">
        <f>I28+I29</f>
        <v>143980.82899999991</v>
      </c>
      <c r="J27" s="210">
        <f>J28+J29</f>
        <v>150541.60999999975</v>
      </c>
      <c r="K27" s="216">
        <f>I27/$I$40</f>
        <v>0.3351151083977551</v>
      </c>
      <c r="L27" s="217">
        <f>J27/$J$40</f>
        <v>0.35824420458087741</v>
      </c>
      <c r="M27" s="53">
        <f>(J27-I27)/I27</f>
        <v>4.5567045596048392E-2</v>
      </c>
      <c r="O27" s="63">
        <f t="shared" ref="O27" si="15">(I27/C27)*10</f>
        <v>2.5365684724817288</v>
      </c>
      <c r="P27" s="237">
        <f t="shared" ref="P27" si="16">(J27/D27)*10</f>
        <v>2.5774001032729514</v>
      </c>
      <c r="Q27" s="53">
        <f>(P27-O27)/O27</f>
        <v>1.6097192421253185E-2</v>
      </c>
    </row>
    <row r="28" spans="1:17" ht="20.100000000000001" customHeight="1" x14ac:dyDescent="0.25">
      <c r="A28" s="8" t="s">
        <v>4</v>
      </c>
      <c r="C28" s="19">
        <v>311729.27999999985</v>
      </c>
      <c r="D28" s="140">
        <v>301030.21000000049</v>
      </c>
      <c r="E28" s="214">
        <f>C28/$C$40</f>
        <v>0.20661736781100895</v>
      </c>
      <c r="F28" s="215">
        <f>D28/$D$40</f>
        <v>0.20213946033683516</v>
      </c>
      <c r="G28" s="52">
        <f>(D28-C28)/C28</f>
        <v>-3.4321671676139538E-2</v>
      </c>
      <c r="I28" s="19">
        <v>82878.074999999895</v>
      </c>
      <c r="J28" s="140">
        <v>83568.69899999979</v>
      </c>
      <c r="K28" s="214">
        <f>I28/$I$40</f>
        <v>0.19289856351238441</v>
      </c>
      <c r="L28" s="215">
        <f>J28/$J$40</f>
        <v>0.19886861912207354</v>
      </c>
      <c r="M28" s="52">
        <f>(J28-I28)/I28</f>
        <v>8.333012078283613E-3</v>
      </c>
      <c r="O28" s="27">
        <f t="shared" ref="O28:O40" si="17">(I28/C28)*10</f>
        <v>2.6586554525773112</v>
      </c>
      <c r="P28" s="143">
        <f t="shared" ref="P28:P40" si="18">(J28/D28)*10</f>
        <v>2.7760901140121335</v>
      </c>
      <c r="Q28" s="52">
        <f>(P28-O28)/O28</f>
        <v>4.4170695875985232E-2</v>
      </c>
    </row>
    <row r="29" spans="1:17" ht="20.100000000000001" customHeight="1" x14ac:dyDescent="0.25">
      <c r="A29" s="8" t="s">
        <v>5</v>
      </c>
      <c r="C29" s="19">
        <v>255891.22999999978</v>
      </c>
      <c r="D29" s="140">
        <v>283052.99000000022</v>
      </c>
      <c r="E29" s="214">
        <f>C29/$C$40</f>
        <v>0.16960733489174154</v>
      </c>
      <c r="F29" s="215">
        <f>D29/$D$40</f>
        <v>0.1900678959939853</v>
      </c>
      <c r="G29" s="52">
        <f t="shared" ref="G29:G40" si="19">(D29-C29)/C29</f>
        <v>0.10614572449395968</v>
      </c>
      <c r="I29" s="19">
        <v>61102.754000000001</v>
      </c>
      <c r="J29" s="140">
        <v>66972.910999999964</v>
      </c>
      <c r="K29" s="214">
        <f t="shared" ref="K29:K39" si="20">I29/$I$40</f>
        <v>0.14221654488537067</v>
      </c>
      <c r="L29" s="215">
        <f t="shared" ref="L29:L39" si="21">J29/$J$40</f>
        <v>0.15937558545880384</v>
      </c>
      <c r="M29" s="52">
        <f t="shared" ref="M29:M40" si="22">(J29-I29)/I29</f>
        <v>9.6070252414481402E-2</v>
      </c>
      <c r="O29" s="27">
        <f t="shared" si="17"/>
        <v>2.3878408806741853</v>
      </c>
      <c r="P29" s="143">
        <f t="shared" si="18"/>
        <v>2.3660909217033854</v>
      </c>
      <c r="Q29" s="52">
        <f t="shared" ref="Q29:Q38" si="23">(P29-O29)/O29</f>
        <v>-9.1086299538765732E-3</v>
      </c>
    </row>
    <row r="30" spans="1:17" ht="20.100000000000001" customHeight="1" x14ac:dyDescent="0.25">
      <c r="A30" s="23" t="s">
        <v>38</v>
      </c>
      <c r="B30" s="15"/>
      <c r="C30" s="78">
        <f>C31+C32</f>
        <v>418374.45000000007</v>
      </c>
      <c r="D30" s="210">
        <f>D31+D32</f>
        <v>411384.81999999995</v>
      </c>
      <c r="E30" s="216">
        <f>C30/$C$40</f>
        <v>0.27730288158487593</v>
      </c>
      <c r="F30" s="217">
        <f>D30/$D$40</f>
        <v>0.2762417283818987</v>
      </c>
      <c r="G30" s="53">
        <f>(D30-C30)/C30</f>
        <v>-1.6706636841709907E-2</v>
      </c>
      <c r="I30" s="78">
        <f>I31+I32</f>
        <v>61254.071999999993</v>
      </c>
      <c r="J30" s="210">
        <f>J31+J32</f>
        <v>56133.940000000017</v>
      </c>
      <c r="K30" s="216">
        <f t="shared" si="20"/>
        <v>0.14256873724545582</v>
      </c>
      <c r="L30" s="217">
        <f t="shared" si="21"/>
        <v>0.13358206203116027</v>
      </c>
      <c r="M30" s="53">
        <f t="shared" si="22"/>
        <v>-8.3588434741121806E-2</v>
      </c>
      <c r="O30" s="63">
        <f t="shared" si="17"/>
        <v>1.4640968634676421</v>
      </c>
      <c r="P30" s="237">
        <f t="shared" si="18"/>
        <v>1.3645116997754079</v>
      </c>
      <c r="Q30" s="53">
        <f t="shared" si="23"/>
        <v>-6.8018152471395671E-2</v>
      </c>
    </row>
    <row r="31" spans="1:17" ht="20.100000000000001" customHeight="1" x14ac:dyDescent="0.25">
      <c r="A31" s="8"/>
      <c r="B31" t="s">
        <v>6</v>
      </c>
      <c r="C31" s="31">
        <v>391400.14000000007</v>
      </c>
      <c r="D31" s="141">
        <v>384801.85999999993</v>
      </c>
      <c r="E31" s="214">
        <f t="shared" ref="E31:E38" si="24">C31/$C$40</f>
        <v>0.259424031928154</v>
      </c>
      <c r="F31" s="215">
        <f t="shared" ref="F31:F38" si="25">D31/$D$40</f>
        <v>0.25839147611467389</v>
      </c>
      <c r="G31" s="52">
        <f>(D31-C31)/C31</f>
        <v>-1.6858144199948785E-2</v>
      </c>
      <c r="I31" s="31">
        <v>56644.817999999999</v>
      </c>
      <c r="J31" s="141">
        <v>51284.378000000019</v>
      </c>
      <c r="K31" s="214">
        <f>I31/$I$40</f>
        <v>0.13184070723916391</v>
      </c>
      <c r="L31" s="215">
        <f>J31/$J$40</f>
        <v>0.12204154853953723</v>
      </c>
      <c r="M31" s="52">
        <f>(J31-I31)/I31</f>
        <v>-9.4632486946996289E-2</v>
      </c>
      <c r="O31" s="27">
        <f t="shared" si="17"/>
        <v>1.4472355068651734</v>
      </c>
      <c r="P31" s="143">
        <f t="shared" si="18"/>
        <v>1.3327476639536</v>
      </c>
      <c r="Q31" s="52">
        <f t="shared" si="23"/>
        <v>-7.9107956077973204E-2</v>
      </c>
    </row>
    <row r="32" spans="1:17" ht="20.100000000000001" customHeight="1" x14ac:dyDescent="0.25">
      <c r="A32" s="8"/>
      <c r="B32" t="s">
        <v>39</v>
      </c>
      <c r="C32" s="31">
        <v>26974.309999999998</v>
      </c>
      <c r="D32" s="141">
        <v>26582.959999999999</v>
      </c>
      <c r="E32" s="218">
        <f t="shared" si="24"/>
        <v>1.7878849656721946E-2</v>
      </c>
      <c r="F32" s="219">
        <f t="shared" si="25"/>
        <v>1.785025226722483E-2</v>
      </c>
      <c r="G32" s="52">
        <f>(D32-C32)/C32</f>
        <v>-1.4508248774482037E-2</v>
      </c>
      <c r="I32" s="31">
        <v>4609.2539999999963</v>
      </c>
      <c r="J32" s="141">
        <v>4849.5619999999999</v>
      </c>
      <c r="K32" s="218">
        <f>I32/$I$40</f>
        <v>1.0728030006291921E-2</v>
      </c>
      <c r="L32" s="219">
        <f>J32/$J$40</f>
        <v>1.1540513491623026E-2</v>
      </c>
      <c r="M32" s="52">
        <f>(J32-I32)/I32</f>
        <v>5.213598556295744E-2</v>
      </c>
      <c r="O32" s="27">
        <f t="shared" si="17"/>
        <v>1.7087569617165357</v>
      </c>
      <c r="P32" s="143">
        <f t="shared" si="18"/>
        <v>1.8243122662036133</v>
      </c>
      <c r="Q32" s="52">
        <f t="shared" si="23"/>
        <v>6.7625359882072564E-2</v>
      </c>
    </row>
    <row r="33" spans="1:17" ht="20.100000000000001" customHeight="1" x14ac:dyDescent="0.25">
      <c r="A33" s="23" t="s">
        <v>133</v>
      </c>
      <c r="B33" s="15"/>
      <c r="C33" s="78">
        <f>SUM(C34:C36)</f>
        <v>491353.27999999991</v>
      </c>
      <c r="D33" s="210">
        <f>SUM(D34:D36)</f>
        <v>472302.68999999983</v>
      </c>
      <c r="E33" s="216">
        <f t="shared" si="24"/>
        <v>0.32567399950016146</v>
      </c>
      <c r="F33" s="217">
        <f t="shared" si="25"/>
        <v>0.31714760745187459</v>
      </c>
      <c r="G33" s="53">
        <f t="shared" si="19"/>
        <v>-3.8771675646492247E-2</v>
      </c>
      <c r="I33" s="78">
        <f>SUM(I34:I36)</f>
        <v>214750.098</v>
      </c>
      <c r="J33" s="210">
        <f>SUM(J34:J36)</f>
        <v>206013.57699999999</v>
      </c>
      <c r="K33" s="216">
        <f t="shared" si="20"/>
        <v>0.49983044874466293</v>
      </c>
      <c r="L33" s="217">
        <f t="shared" si="21"/>
        <v>0.49025096798969037</v>
      </c>
      <c r="M33" s="53">
        <f t="shared" si="22"/>
        <v>-4.0682267814378406E-2</v>
      </c>
      <c r="O33" s="63">
        <f t="shared" si="17"/>
        <v>4.3705843990702578</v>
      </c>
      <c r="P33" s="237">
        <f t="shared" si="18"/>
        <v>4.3618971765754724</v>
      </c>
      <c r="Q33" s="53">
        <f t="shared" si="23"/>
        <v>-1.9876569587887107E-3</v>
      </c>
    </row>
    <row r="34" spans="1:17" ht="20.100000000000001" customHeight="1" x14ac:dyDescent="0.25">
      <c r="A34" s="8"/>
      <c r="B34" s="3" t="s">
        <v>7</v>
      </c>
      <c r="C34" s="31">
        <v>467292.68999999989</v>
      </c>
      <c r="D34" s="141">
        <v>442933.79999999976</v>
      </c>
      <c r="E34" s="214">
        <f t="shared" si="24"/>
        <v>0.30972639337929952</v>
      </c>
      <c r="F34" s="215">
        <f t="shared" si="25"/>
        <v>0.29742662471299303</v>
      </c>
      <c r="G34" s="52">
        <f t="shared" si="19"/>
        <v>-5.2127693245105411E-2</v>
      </c>
      <c r="I34" s="31">
        <v>206138.52900000001</v>
      </c>
      <c r="J34" s="141">
        <v>196569.90699999998</v>
      </c>
      <c r="K34" s="214">
        <f t="shared" si="20"/>
        <v>0.47978703811178103</v>
      </c>
      <c r="L34" s="215">
        <f t="shared" si="21"/>
        <v>0.46777784545915346</v>
      </c>
      <c r="M34" s="52">
        <f t="shared" si="22"/>
        <v>-4.6418406332956956E-2</v>
      </c>
      <c r="O34" s="27">
        <f t="shared" si="17"/>
        <v>4.4113364794985355</v>
      </c>
      <c r="P34" s="143">
        <f t="shared" si="18"/>
        <v>4.4379071319461296</v>
      </c>
      <c r="Q34" s="52">
        <f t="shared" si="23"/>
        <v>6.0232658676298957E-3</v>
      </c>
    </row>
    <row r="35" spans="1:17" ht="20.100000000000001" customHeight="1" x14ac:dyDescent="0.25">
      <c r="A35" s="8"/>
      <c r="B35" s="3" t="s">
        <v>8</v>
      </c>
      <c r="C35" s="31">
        <v>15870.700000000008</v>
      </c>
      <c r="D35" s="141">
        <v>13202.600000000011</v>
      </c>
      <c r="E35" s="214">
        <f t="shared" si="24"/>
        <v>1.0519262930059644E-2</v>
      </c>
      <c r="F35" s="215">
        <f t="shared" si="25"/>
        <v>8.8654439002753185E-3</v>
      </c>
      <c r="G35" s="52">
        <f t="shared" si="19"/>
        <v>-0.1681148279533981</v>
      </c>
      <c r="I35" s="31">
        <v>6966.1710000000012</v>
      </c>
      <c r="J35" s="141">
        <v>6788.3520000000017</v>
      </c>
      <c r="K35" s="214">
        <f t="shared" si="20"/>
        <v>1.6213749885981694E-2</v>
      </c>
      <c r="L35" s="215">
        <f t="shared" si="21"/>
        <v>1.6154256372407687E-2</v>
      </c>
      <c r="M35" s="52">
        <f t="shared" si="22"/>
        <v>-2.5526074510660086E-2</v>
      </c>
      <c r="O35" s="27">
        <f t="shared" si="17"/>
        <v>4.3893281329746001</v>
      </c>
      <c r="P35" s="143">
        <f t="shared" si="18"/>
        <v>5.1416781543029373</v>
      </c>
      <c r="Q35" s="52">
        <f t="shared" si="23"/>
        <v>0.17140436953809551</v>
      </c>
    </row>
    <row r="36" spans="1:17" ht="20.100000000000001" customHeight="1" x14ac:dyDescent="0.25">
      <c r="A36" s="32"/>
      <c r="B36" s="33" t="s">
        <v>9</v>
      </c>
      <c r="C36" s="211">
        <v>8189.8900000000112</v>
      </c>
      <c r="D36" s="212">
        <v>16166.290000000008</v>
      </c>
      <c r="E36" s="218">
        <f t="shared" si="24"/>
        <v>5.4283431908023119E-3</v>
      </c>
      <c r="F36" s="219">
        <f t="shared" si="25"/>
        <v>1.085553883860617E-2</v>
      </c>
      <c r="G36" s="52">
        <f t="shared" si="19"/>
        <v>0.97393249481983102</v>
      </c>
      <c r="I36" s="211">
        <v>1645.3980000000008</v>
      </c>
      <c r="J36" s="212">
        <v>2655.3179999999993</v>
      </c>
      <c r="K36" s="218">
        <f t="shared" si="20"/>
        <v>3.8296607469002005E-3</v>
      </c>
      <c r="L36" s="219">
        <f t="shared" si="21"/>
        <v>6.3188661581292209E-3</v>
      </c>
      <c r="M36" s="52">
        <f t="shared" si="22"/>
        <v>0.61378462839993608</v>
      </c>
      <c r="O36" s="27">
        <f t="shared" si="17"/>
        <v>2.0090599507441476</v>
      </c>
      <c r="P36" s="143">
        <f t="shared" si="18"/>
        <v>1.6425030108948917</v>
      </c>
      <c r="Q36" s="52">
        <f t="shared" si="23"/>
        <v>-0.18245196700749755</v>
      </c>
    </row>
    <row r="37" spans="1:17" ht="20.100000000000001" customHeight="1" x14ac:dyDescent="0.25">
      <c r="A37" s="8" t="s">
        <v>134</v>
      </c>
      <c r="B37" s="3"/>
      <c r="C37" s="19">
        <v>2073.0300000000002</v>
      </c>
      <c r="D37" s="140">
        <v>2022.68</v>
      </c>
      <c r="E37" s="214">
        <f t="shared" si="24"/>
        <v>1.374025571140626E-3</v>
      </c>
      <c r="F37" s="215">
        <f t="shared" si="25"/>
        <v>1.3582139933201692E-3</v>
      </c>
      <c r="G37" s="54">
        <f>(D37-C37)/C37</f>
        <v>-2.4288119322923515E-2</v>
      </c>
      <c r="I37" s="19">
        <v>460.87599999999998</v>
      </c>
      <c r="J37" s="140">
        <v>465.60300000000012</v>
      </c>
      <c r="K37" s="214">
        <f>I37/$I$40</f>
        <v>1.0726880222222076E-3</v>
      </c>
      <c r="L37" s="215">
        <f>J37/$J$40</f>
        <v>1.107996496021735E-3</v>
      </c>
      <c r="M37" s="54">
        <f>(J37-I37)/I37</f>
        <v>1.0256554908478953E-2</v>
      </c>
      <c r="O37" s="238">
        <f t="shared" si="17"/>
        <v>2.2231998572138365</v>
      </c>
      <c r="P37" s="239">
        <f t="shared" si="18"/>
        <v>2.3019113255680588</v>
      </c>
      <c r="Q37" s="54">
        <f t="shared" si="23"/>
        <v>3.5404585016870785E-2</v>
      </c>
    </row>
    <row r="38" spans="1:17" ht="20.100000000000001" customHeight="1" x14ac:dyDescent="0.25">
      <c r="A38" s="8" t="s">
        <v>10</v>
      </c>
      <c r="C38" s="19">
        <v>7739.8400000000047</v>
      </c>
      <c r="D38" s="140">
        <v>6968.0800000000072</v>
      </c>
      <c r="E38" s="214">
        <f t="shared" si="24"/>
        <v>5.1300454294135002E-3</v>
      </c>
      <c r="F38" s="215">
        <f t="shared" si="25"/>
        <v>4.6790118864943608E-3</v>
      </c>
      <c r="G38" s="52">
        <f t="shared" si="19"/>
        <v>-9.971265555877086E-2</v>
      </c>
      <c r="I38" s="19">
        <v>4593.0619999999999</v>
      </c>
      <c r="J38" s="140">
        <v>3983.2319999999991</v>
      </c>
      <c r="K38" s="214">
        <f t="shared" si="20"/>
        <v>1.0690343156779648E-2</v>
      </c>
      <c r="L38" s="215">
        <f t="shared" si="21"/>
        <v>9.4789060612617305E-3</v>
      </c>
      <c r="M38" s="52">
        <f t="shared" si="22"/>
        <v>-0.13277199393345895</v>
      </c>
      <c r="O38" s="27">
        <f t="shared" si="17"/>
        <v>5.9343113035928354</v>
      </c>
      <c r="P38" s="143">
        <f t="shared" si="18"/>
        <v>5.7163982043834096</v>
      </c>
      <c r="Q38" s="52">
        <f t="shared" si="23"/>
        <v>-3.6720874261768802E-2</v>
      </c>
    </row>
    <row r="39" spans="1:17" ht="20.100000000000001" customHeight="1" thickBot="1" x14ac:dyDescent="0.3">
      <c r="A39" s="8" t="s">
        <v>11</v>
      </c>
      <c r="B39" s="10"/>
      <c r="C39" s="21">
        <v>21566.270000000008</v>
      </c>
      <c r="D39" s="142">
        <v>12458.94</v>
      </c>
      <c r="E39" s="220">
        <f>C39/$C$40</f>
        <v>1.4294345211657794E-2</v>
      </c>
      <c r="F39" s="221">
        <f>D39/$D$40</f>
        <v>8.3660819555917837E-3</v>
      </c>
      <c r="G39" s="55">
        <f t="shared" si="19"/>
        <v>-0.42229509321732522</v>
      </c>
      <c r="I39" s="21">
        <v>4606.9530000000004</v>
      </c>
      <c r="J39" s="142">
        <v>3082.6809999999978</v>
      </c>
      <c r="K39" s="220">
        <f t="shared" si="20"/>
        <v>1.0722674433124456E-2</v>
      </c>
      <c r="L39" s="221">
        <f t="shared" si="21"/>
        <v>7.3358628409885126E-3</v>
      </c>
      <c r="M39" s="55">
        <f t="shared" si="22"/>
        <v>-0.33086337108279651</v>
      </c>
      <c r="O39" s="240">
        <f t="shared" si="17"/>
        <v>2.1361844213208863</v>
      </c>
      <c r="P39" s="241">
        <f t="shared" si="18"/>
        <v>2.4742722896169318</v>
      </c>
      <c r="Q39" s="55">
        <f>(P39-O39)/O39</f>
        <v>0.15826717249767816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1508727.38</v>
      </c>
      <c r="D40" s="226">
        <f>D28+D29+D30+D33+D37+D38+D39</f>
        <v>1489220.4100000004</v>
      </c>
      <c r="E40" s="222">
        <f>C40/$C$40</f>
        <v>1</v>
      </c>
      <c r="F40" s="223">
        <f>D40/$D$40</f>
        <v>1</v>
      </c>
      <c r="G40" s="55">
        <f t="shared" si="19"/>
        <v>-1.2929420025504878E-2</v>
      </c>
      <c r="H40" s="1"/>
      <c r="I40" s="213">
        <f>I28+I29+I30+I33+I37+I38+I39</f>
        <v>429645.88999999984</v>
      </c>
      <c r="J40" s="226">
        <f>J28+J29+J30+J33+J37+J38+J39</f>
        <v>420220.64299999975</v>
      </c>
      <c r="K40" s="222">
        <f>K28+K29+K30+K33+K37+K38+K39</f>
        <v>1</v>
      </c>
      <c r="L40" s="223">
        <f>L28+L29+L30+L33+L37+L38+L39</f>
        <v>1</v>
      </c>
      <c r="M40" s="55">
        <f t="shared" si="22"/>
        <v>-2.1937244645817731E-2</v>
      </c>
      <c r="N40" s="1"/>
      <c r="O40" s="24">
        <f t="shared" si="17"/>
        <v>2.8477370775891924</v>
      </c>
      <c r="P40" s="242">
        <f t="shared" si="18"/>
        <v>2.8217491526321452</v>
      </c>
      <c r="Q40" s="55">
        <f>(P40-O40)/O40</f>
        <v>-9.1258161301350713E-3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27" t="s">
        <v>15</v>
      </c>
      <c r="B44" s="341"/>
      <c r="C44" s="344" t="s">
        <v>1</v>
      </c>
      <c r="D44" s="345"/>
      <c r="E44" s="340" t="s">
        <v>105</v>
      </c>
      <c r="F44" s="340"/>
      <c r="G44" s="130" t="s">
        <v>0</v>
      </c>
      <c r="I44" s="346">
        <v>1000</v>
      </c>
      <c r="J44" s="345"/>
      <c r="K44" s="340" t="s">
        <v>105</v>
      </c>
      <c r="L44" s="340"/>
      <c r="M44" s="130" t="s">
        <v>0</v>
      </c>
      <c r="O44" s="352" t="s">
        <v>22</v>
      </c>
      <c r="P44" s="340"/>
      <c r="Q44" s="130" t="s">
        <v>0</v>
      </c>
    </row>
    <row r="45" spans="1:17" ht="15" customHeight="1" x14ac:dyDescent="0.25">
      <c r="A45" s="342"/>
      <c r="B45" s="343"/>
      <c r="C45" s="347" t="str">
        <f>C5</f>
        <v>jan-dez</v>
      </c>
      <c r="D45" s="348"/>
      <c r="E45" s="349" t="str">
        <f>C25</f>
        <v>jan-dez</v>
      </c>
      <c r="F45" s="349"/>
      <c r="G45" s="131" t="str">
        <f>G25</f>
        <v>2022 /2021</v>
      </c>
      <c r="I45" s="350" t="str">
        <f>C5</f>
        <v>jan-dez</v>
      </c>
      <c r="J45" s="348"/>
      <c r="K45" s="336" t="str">
        <f>C25</f>
        <v>jan-dez</v>
      </c>
      <c r="L45" s="337"/>
      <c r="M45" s="131" t="str">
        <f>G45</f>
        <v>2022 /2021</v>
      </c>
      <c r="O45" s="350" t="str">
        <f>C5</f>
        <v>jan-dez</v>
      </c>
      <c r="P45" s="348"/>
      <c r="Q45" s="131" t="str">
        <f>Q25</f>
        <v>2022 /2021</v>
      </c>
    </row>
    <row r="46" spans="1:17" ht="15.75" customHeight="1" x14ac:dyDescent="0.25">
      <c r="A46" s="342"/>
      <c r="B46" s="343"/>
      <c r="C46" s="139">
        <f>C6</f>
        <v>2021</v>
      </c>
      <c r="D46" s="137">
        <f>D6</f>
        <v>2022</v>
      </c>
      <c r="E46" s="68">
        <f>C26</f>
        <v>2021</v>
      </c>
      <c r="F46" s="137">
        <f>D26</f>
        <v>2022</v>
      </c>
      <c r="G46" s="131" t="s">
        <v>1</v>
      </c>
      <c r="I46" s="16">
        <f>C6</f>
        <v>2021</v>
      </c>
      <c r="J46" s="138">
        <f>D6</f>
        <v>2022</v>
      </c>
      <c r="K46" s="136">
        <f>C26</f>
        <v>2021</v>
      </c>
      <c r="L46" s="137">
        <f>D26</f>
        <v>2022</v>
      </c>
      <c r="M46" s="260">
        <v>1000</v>
      </c>
      <c r="O46" s="16">
        <f>O26</f>
        <v>2021</v>
      </c>
      <c r="P46" s="138">
        <f>P26</f>
        <v>2022</v>
      </c>
      <c r="Q46" s="131"/>
    </row>
    <row r="47" spans="1:17" s="271" customFormat="1" ht="15.75" customHeight="1" x14ac:dyDescent="0.25">
      <c r="A47" s="23" t="s">
        <v>115</v>
      </c>
      <c r="B47" s="15"/>
      <c r="C47" s="78">
        <f>C48+C49</f>
        <v>872234.36000000057</v>
      </c>
      <c r="D47" s="210">
        <f>D48+D49</f>
        <v>860298.32000000135</v>
      </c>
      <c r="E47" s="216">
        <f>C47/$C$60</f>
        <v>0.4902125407479444</v>
      </c>
      <c r="F47" s="217">
        <f>D47/$D$60</f>
        <v>0.4815843665105235</v>
      </c>
      <c r="G47" s="53">
        <f>(D47-C47)/C47</f>
        <v>-1.3684441415492065E-2</v>
      </c>
      <c r="H47"/>
      <c r="I47" s="78">
        <f>I48+I49</f>
        <v>262666.90799999988</v>
      </c>
      <c r="J47" s="210">
        <f>J48+J49</f>
        <v>278341.47599999985</v>
      </c>
      <c r="K47" s="216">
        <f>I47/$I$60</f>
        <v>0.52766476348406577</v>
      </c>
      <c r="L47" s="217">
        <f>J47/$J$60</f>
        <v>0.53394499515209726</v>
      </c>
      <c r="M47" s="53">
        <f>(J47-I47)/I47</f>
        <v>5.9674696441014856E-2</v>
      </c>
      <c r="N47"/>
      <c r="O47" s="63">
        <f t="shared" ref="O47" si="26">(I47/C47)*10</f>
        <v>3.0114258282601902</v>
      </c>
      <c r="P47" s="237">
        <f t="shared" ref="P47" si="27">(J47/D47)*10</f>
        <v>3.2354064808588658</v>
      </c>
      <c r="Q47" s="53">
        <f>(P47-O47)/O47</f>
        <v>7.4376944800289946E-2</v>
      </c>
    </row>
    <row r="48" spans="1:17" ht="20.100000000000001" customHeight="1" x14ac:dyDescent="0.25">
      <c r="A48" s="8" t="s">
        <v>4</v>
      </c>
      <c r="C48" s="19">
        <v>405430.95000000007</v>
      </c>
      <c r="D48" s="140">
        <v>398986.67000000126</v>
      </c>
      <c r="E48" s="214">
        <f>C48/$C$60</f>
        <v>0.22786001699973471</v>
      </c>
      <c r="F48" s="215">
        <f>D48/$D$60</f>
        <v>0.22334780651215685</v>
      </c>
      <c r="G48" s="52">
        <f>(D48-C48)/C48</f>
        <v>-1.5894889129699656E-2</v>
      </c>
      <c r="I48" s="19">
        <v>146471.75999999995</v>
      </c>
      <c r="J48" s="140">
        <v>156274.62199999977</v>
      </c>
      <c r="K48" s="214">
        <f>I48/$I$60</f>
        <v>0.29424333345217152</v>
      </c>
      <c r="L48" s="215">
        <f>J48/$J$60</f>
        <v>0.29978303444142745</v>
      </c>
      <c r="M48" s="52">
        <f>(J48-I48)/I48</f>
        <v>6.6926634868044343E-2</v>
      </c>
      <c r="O48" s="27">
        <f t="shared" ref="O48:O60" si="28">(I48/C48)*10</f>
        <v>3.6127424410987845</v>
      </c>
      <c r="P48" s="143">
        <f t="shared" ref="P48:P60" si="29">(J48/D48)*10</f>
        <v>3.9167880470793492</v>
      </c>
      <c r="Q48" s="52">
        <f>(P48-O48)/O48</f>
        <v>8.4159225557217388E-2</v>
      </c>
    </row>
    <row r="49" spans="1:17" ht="20.100000000000001" customHeight="1" x14ac:dyDescent="0.25">
      <c r="A49" s="8" t="s">
        <v>5</v>
      </c>
      <c r="C49" s="19">
        <v>466803.4100000005</v>
      </c>
      <c r="D49" s="140">
        <v>461311.65000000008</v>
      </c>
      <c r="E49" s="214">
        <f>C49/$C$60</f>
        <v>0.26235252374820972</v>
      </c>
      <c r="F49" s="215">
        <f>D49/$D$60</f>
        <v>0.25823655999836664</v>
      </c>
      <c r="G49" s="52">
        <f>(D49-C49)/C49</f>
        <v>-1.176460986007024E-2</v>
      </c>
      <c r="I49" s="19">
        <v>116195.14799999994</v>
      </c>
      <c r="J49" s="140">
        <v>122066.85400000008</v>
      </c>
      <c r="K49" s="214">
        <f>I49/$I$60</f>
        <v>0.23342143003189428</v>
      </c>
      <c r="L49" s="215">
        <f>J49/$J$60</f>
        <v>0.2341619607106698</v>
      </c>
      <c r="M49" s="52">
        <f>(J49-I49)/I49</f>
        <v>5.0533142743620751E-2</v>
      </c>
      <c r="O49" s="27">
        <f t="shared" si="28"/>
        <v>2.489166649403864</v>
      </c>
      <c r="P49" s="143">
        <f t="shared" si="29"/>
        <v>2.6460821876057121</v>
      </c>
      <c r="Q49" s="52">
        <f>(P49-O49)/O49</f>
        <v>6.3039386390392207E-2</v>
      </c>
    </row>
    <row r="50" spans="1:17" ht="20.100000000000001" customHeight="1" x14ac:dyDescent="0.25">
      <c r="A50" s="23" t="s">
        <v>38</v>
      </c>
      <c r="B50" s="15"/>
      <c r="C50" s="78">
        <f>C51+C52</f>
        <v>685659.34000000067</v>
      </c>
      <c r="D50" s="210">
        <f>D51+D52</f>
        <v>736553.19</v>
      </c>
      <c r="E50" s="216">
        <f>C50/$C$60</f>
        <v>0.38535377940047993</v>
      </c>
      <c r="F50" s="217">
        <f>D50/$D$60</f>
        <v>0.41231337218867831</v>
      </c>
      <c r="G50" s="53">
        <f>(D50-C50)/C50</f>
        <v>7.422614559585701E-2</v>
      </c>
      <c r="I50" s="78">
        <f>I51+I52</f>
        <v>83747.668000000165</v>
      </c>
      <c r="J50" s="210">
        <f>J51+J52</f>
        <v>97684.204999999754</v>
      </c>
      <c r="K50" s="216">
        <f>I50/$I$60</f>
        <v>0.16823852598730166</v>
      </c>
      <c r="L50" s="217">
        <f>J50/$J$60</f>
        <v>0.18738850247801866</v>
      </c>
      <c r="M50" s="53">
        <f>(J50-I50)/I50</f>
        <v>0.16641104561860232</v>
      </c>
      <c r="O50" s="63">
        <f t="shared" si="28"/>
        <v>1.2214180295421935</v>
      </c>
      <c r="P50" s="237">
        <f t="shared" si="29"/>
        <v>1.3262342262070681</v>
      </c>
      <c r="Q50" s="53">
        <f>(P50-O50)/O50</f>
        <v>8.5815170670242497E-2</v>
      </c>
    </row>
    <row r="51" spans="1:17" ht="20.100000000000001" customHeight="1" x14ac:dyDescent="0.25">
      <c r="A51" s="8"/>
      <c r="B51" t="s">
        <v>6</v>
      </c>
      <c r="C51" s="31">
        <v>660020.1300000007</v>
      </c>
      <c r="D51" s="141">
        <v>711802.39999999991</v>
      </c>
      <c r="E51" s="214">
        <f t="shared" ref="E51:E57" si="30">C51/$C$60</f>
        <v>0.37094404865234692</v>
      </c>
      <c r="F51" s="215">
        <f t="shared" ref="F51:F57" si="31">D51/$D$60</f>
        <v>0.39845818585891191</v>
      </c>
      <c r="G51" s="52">
        <f t="shared" ref="G51:G59" si="32">(D51-C51)/C51</f>
        <v>7.8455591952928991E-2</v>
      </c>
      <c r="I51" s="31">
        <v>78614.807000000175</v>
      </c>
      <c r="J51" s="141">
        <v>92297.860999999757</v>
      </c>
      <c r="K51" s="214">
        <f t="shared" ref="K51:K58" si="33">I51/$I$60</f>
        <v>0.1579272541709007</v>
      </c>
      <c r="L51" s="215">
        <f t="shared" ref="L51:L58" si="34">J51/$J$60</f>
        <v>0.17705582959613911</v>
      </c>
      <c r="M51" s="52">
        <f t="shared" ref="M51:M58" si="35">(J51-I51)/I51</f>
        <v>0.17405186786249505</v>
      </c>
      <c r="O51" s="27">
        <f t="shared" si="28"/>
        <v>1.1910971109320574</v>
      </c>
      <c r="P51" s="143">
        <f t="shared" si="29"/>
        <v>1.2966781370784894</v>
      </c>
      <c r="Q51" s="52">
        <f t="shared" ref="Q51:Q58" si="36">(P51-O51)/O51</f>
        <v>8.8641828762234837E-2</v>
      </c>
    </row>
    <row r="52" spans="1:17" ht="20.100000000000001" customHeight="1" x14ac:dyDescent="0.25">
      <c r="A52" s="8"/>
      <c r="B52" t="s">
        <v>39</v>
      </c>
      <c r="C52" s="31">
        <v>25639.21</v>
      </c>
      <c r="D52" s="141">
        <v>24750.790000000005</v>
      </c>
      <c r="E52" s="218">
        <f t="shared" si="30"/>
        <v>1.4409730748132985E-2</v>
      </c>
      <c r="F52" s="219">
        <f t="shared" si="31"/>
        <v>1.3855186329766381E-2</v>
      </c>
      <c r="G52" s="52">
        <f t="shared" si="32"/>
        <v>-3.4650833625528815E-2</v>
      </c>
      <c r="I52" s="31">
        <v>5132.8609999999962</v>
      </c>
      <c r="J52" s="141">
        <v>5386.3440000000019</v>
      </c>
      <c r="K52" s="218">
        <f t="shared" si="33"/>
        <v>1.0311271816400963E-2</v>
      </c>
      <c r="L52" s="219">
        <f t="shared" si="34"/>
        <v>1.0332672881879562E-2</v>
      </c>
      <c r="M52" s="52">
        <f t="shared" si="35"/>
        <v>4.9384349196287571E-2</v>
      </c>
      <c r="O52" s="27">
        <f t="shared" si="28"/>
        <v>2.001957548614016</v>
      </c>
      <c r="P52" s="143">
        <f t="shared" si="29"/>
        <v>2.1762311425211078</v>
      </c>
      <c r="Q52" s="52">
        <f t="shared" si="36"/>
        <v>8.7051593090844495E-2</v>
      </c>
    </row>
    <row r="53" spans="1:17" ht="20.100000000000001" customHeight="1" x14ac:dyDescent="0.25">
      <c r="A53" s="23" t="s">
        <v>133</v>
      </c>
      <c r="B53" s="15"/>
      <c r="C53" s="78">
        <f>SUM(C54:C56)</f>
        <v>196183.40000000005</v>
      </c>
      <c r="D53" s="210">
        <f>SUM(D54:D56)</f>
        <v>160417.9199999999</v>
      </c>
      <c r="E53" s="216">
        <f>C53/$C$60</f>
        <v>0.11025885630849287</v>
      </c>
      <c r="F53" s="217">
        <f>D53/$D$60</f>
        <v>8.9799968899318169E-2</v>
      </c>
      <c r="G53" s="53">
        <f>(D53-C53)/C53</f>
        <v>-0.18230635211745819</v>
      </c>
      <c r="I53" s="78">
        <f>SUM(I54:I56)</f>
        <v>141571.22299999994</v>
      </c>
      <c r="J53" s="210">
        <f>SUM(J54:J56)</f>
        <v>132443.82599999994</v>
      </c>
      <c r="K53" s="216">
        <f t="shared" si="33"/>
        <v>0.28439877131551317</v>
      </c>
      <c r="L53" s="217">
        <f t="shared" si="34"/>
        <v>0.25406820085805404</v>
      </c>
      <c r="M53" s="53">
        <f t="shared" si="35"/>
        <v>-6.4472120863150281E-2</v>
      </c>
      <c r="O53" s="63">
        <f t="shared" si="28"/>
        <v>7.2162692154382029</v>
      </c>
      <c r="P53" s="237">
        <f t="shared" si="29"/>
        <v>8.2561739985158784</v>
      </c>
      <c r="Q53" s="53">
        <f t="shared" si="36"/>
        <v>0.14410559695485642</v>
      </c>
    </row>
    <row r="54" spans="1:17" ht="20.100000000000001" customHeight="1" x14ac:dyDescent="0.25">
      <c r="A54" s="8"/>
      <c r="B54" s="3" t="s">
        <v>7</v>
      </c>
      <c r="C54" s="31">
        <v>182600.44000000003</v>
      </c>
      <c r="D54" s="141">
        <v>149353.00999999992</v>
      </c>
      <c r="E54" s="214">
        <f>C54/$C$60</f>
        <v>0.10262497069490881</v>
      </c>
      <c r="F54" s="215">
        <f>D54/$D$60</f>
        <v>8.360596904023912E-2</v>
      </c>
      <c r="G54" s="52">
        <f>(D54-C54)/C54</f>
        <v>-0.18207749116048189</v>
      </c>
      <c r="I54" s="31">
        <v>130264.10499999992</v>
      </c>
      <c r="J54" s="141">
        <v>121876.65399999995</v>
      </c>
      <c r="K54" s="214">
        <f t="shared" si="33"/>
        <v>0.2616841941706966</v>
      </c>
      <c r="L54" s="215">
        <f t="shared" si="34"/>
        <v>0.2337970983138131</v>
      </c>
      <c r="M54" s="52">
        <f t="shared" si="35"/>
        <v>-6.4388044580661552E-2</v>
      </c>
      <c r="O54" s="27">
        <f t="shared" si="28"/>
        <v>7.1338330290989385</v>
      </c>
      <c r="P54" s="143">
        <f t="shared" si="29"/>
        <v>8.1603078505080013</v>
      </c>
      <c r="Q54" s="52">
        <f t="shared" si="36"/>
        <v>0.14388825996095889</v>
      </c>
    </row>
    <row r="55" spans="1:17" ht="20.100000000000001" customHeight="1" x14ac:dyDescent="0.25">
      <c r="A55" s="8"/>
      <c r="B55" s="3" t="s">
        <v>8</v>
      </c>
      <c r="C55" s="31">
        <v>10814.850000000008</v>
      </c>
      <c r="D55" s="141">
        <v>9473.8000000000011</v>
      </c>
      <c r="E55" s="214">
        <f t="shared" si="30"/>
        <v>6.0781543807881021E-3</v>
      </c>
      <c r="F55" s="215">
        <f t="shared" si="31"/>
        <v>5.3033161467145387E-3</v>
      </c>
      <c r="G55" s="52">
        <f t="shared" si="32"/>
        <v>-0.12400079520289284</v>
      </c>
      <c r="I55" s="31">
        <v>9806.3900000000012</v>
      </c>
      <c r="J55" s="141">
        <v>9578.2860000000001</v>
      </c>
      <c r="K55" s="214">
        <f t="shared" si="33"/>
        <v>1.9699803448337355E-2</v>
      </c>
      <c r="L55" s="215">
        <f t="shared" si="34"/>
        <v>1.8374113500193568E-2</v>
      </c>
      <c r="M55" s="52">
        <f t="shared" si="35"/>
        <v>-2.3260751408010608E-2</v>
      </c>
      <c r="O55" s="27">
        <f t="shared" si="28"/>
        <v>9.0675228967576942</v>
      </c>
      <c r="P55" s="143">
        <f t="shared" si="29"/>
        <v>10.110289429795857</v>
      </c>
      <c r="Q55" s="52">
        <f t="shared" si="36"/>
        <v>0.11500015438737177</v>
      </c>
    </row>
    <row r="56" spans="1:17" ht="20.100000000000001" customHeight="1" x14ac:dyDescent="0.25">
      <c r="A56" s="32"/>
      <c r="B56" s="33" t="s">
        <v>9</v>
      </c>
      <c r="C56" s="211">
        <v>2768.110000000001</v>
      </c>
      <c r="D56" s="212">
        <v>1591.1100000000001</v>
      </c>
      <c r="E56" s="218">
        <f t="shared" si="30"/>
        <v>1.5557312327959564E-3</v>
      </c>
      <c r="F56" s="219">
        <f t="shared" si="31"/>
        <v>8.9068371236451782E-4</v>
      </c>
      <c r="G56" s="52">
        <f t="shared" si="32"/>
        <v>-0.42519986561227713</v>
      </c>
      <c r="I56" s="211">
        <v>1500.7280000000007</v>
      </c>
      <c r="J56" s="212">
        <v>988.88599999999997</v>
      </c>
      <c r="K56" s="218">
        <f t="shared" si="33"/>
        <v>3.0147736964791765E-3</v>
      </c>
      <c r="L56" s="219">
        <f t="shared" si="34"/>
        <v>1.8969890440473814E-3</v>
      </c>
      <c r="M56" s="52">
        <f t="shared" si="35"/>
        <v>-0.34106247101406817</v>
      </c>
      <c r="O56" s="27">
        <f t="shared" si="28"/>
        <v>5.4214897529361199</v>
      </c>
      <c r="P56" s="143">
        <f t="shared" si="29"/>
        <v>6.2150699825907694</v>
      </c>
      <c r="Q56" s="52">
        <f t="shared" si="36"/>
        <v>0.14637678310188998</v>
      </c>
    </row>
    <row r="57" spans="1:17" ht="20.100000000000001" customHeight="1" x14ac:dyDescent="0.25">
      <c r="A57" s="8" t="s">
        <v>134</v>
      </c>
      <c r="B57" s="3"/>
      <c r="C57" s="19">
        <v>1850.8299999999995</v>
      </c>
      <c r="D57" s="140">
        <v>2019.4599999999998</v>
      </c>
      <c r="E57" s="214">
        <f t="shared" si="30"/>
        <v>1.0402021731779944E-3</v>
      </c>
      <c r="F57" s="215">
        <f t="shared" si="31"/>
        <v>1.1304687480888493E-3</v>
      </c>
      <c r="G57" s="54">
        <f t="shared" si="32"/>
        <v>9.1110474759972762E-2</v>
      </c>
      <c r="I57" s="19">
        <v>1844.1450000000009</v>
      </c>
      <c r="J57" s="140">
        <v>1799.9990000000003</v>
      </c>
      <c r="K57" s="214">
        <f t="shared" si="33"/>
        <v>3.7046552329893165E-3</v>
      </c>
      <c r="L57" s="215">
        <f t="shared" si="34"/>
        <v>3.4529545188183904E-3</v>
      </c>
      <c r="M57" s="54">
        <f t="shared" si="35"/>
        <v>-2.3938464708578022E-2</v>
      </c>
      <c r="O57" s="238">
        <f t="shared" si="28"/>
        <v>9.9638810695741995</v>
      </c>
      <c r="P57" s="239">
        <f t="shared" si="29"/>
        <v>8.9132688936646449</v>
      </c>
      <c r="Q57" s="54">
        <f t="shared" si="36"/>
        <v>-0.10544206304486248</v>
      </c>
    </row>
    <row r="58" spans="1:17" ht="20.100000000000001" customHeight="1" x14ac:dyDescent="0.25">
      <c r="A58" s="8" t="s">
        <v>10</v>
      </c>
      <c r="C58" s="19">
        <v>10823.030000000021</v>
      </c>
      <c r="D58" s="140">
        <v>14127.840000000033</v>
      </c>
      <c r="E58" s="214">
        <f>C58/$C$60</f>
        <v>6.0827516986274553E-3</v>
      </c>
      <c r="F58" s="215">
        <f>D58/$D$60</f>
        <v>7.9085902161962138E-3</v>
      </c>
      <c r="G58" s="52">
        <f t="shared" si="32"/>
        <v>0.30534979575959836</v>
      </c>
      <c r="I58" s="19">
        <v>5612.2489999999971</v>
      </c>
      <c r="J58" s="140">
        <v>8302.08499999999</v>
      </c>
      <c r="K58" s="214">
        <f t="shared" si="33"/>
        <v>1.1274301980966267E-2</v>
      </c>
      <c r="L58" s="215">
        <f t="shared" si="34"/>
        <v>1.5925965467961004E-2</v>
      </c>
      <c r="M58" s="52">
        <f t="shared" si="35"/>
        <v>0.47927951878115072</v>
      </c>
      <c r="O58" s="27">
        <f t="shared" si="28"/>
        <v>5.1854693186658318</v>
      </c>
      <c r="P58" s="143">
        <f t="shared" si="29"/>
        <v>5.8764007803032667</v>
      </c>
      <c r="Q58" s="52">
        <f t="shared" si="36"/>
        <v>0.1332437662200274</v>
      </c>
    </row>
    <row r="59" spans="1:17" ht="20.100000000000001" customHeight="1" thickBot="1" x14ac:dyDescent="0.3">
      <c r="A59" s="8" t="s">
        <v>11</v>
      </c>
      <c r="B59" s="10"/>
      <c r="C59" s="21">
        <v>12547.38000000001</v>
      </c>
      <c r="D59" s="142">
        <v>12974.980000000003</v>
      </c>
      <c r="E59" s="220">
        <f>C59/$C$60</f>
        <v>7.0518696712772739E-3</v>
      </c>
      <c r="F59" s="221">
        <f>D59/$D$60</f>
        <v>7.2632334371950233E-3</v>
      </c>
      <c r="G59" s="55">
        <f t="shared" si="32"/>
        <v>3.407882761181958E-2</v>
      </c>
      <c r="I59" s="21">
        <v>2349.0680000000007</v>
      </c>
      <c r="J59" s="142">
        <v>2720.8239999999992</v>
      </c>
      <c r="K59" s="220">
        <f>I59/$I$60</f>
        <v>4.7189819991637029E-3</v>
      </c>
      <c r="L59" s="221">
        <f>J59/$J$60</f>
        <v>5.2193815250505832E-3</v>
      </c>
      <c r="M59" s="55">
        <f>(J59-I59)/I59</f>
        <v>0.15825680652922708</v>
      </c>
      <c r="O59" s="240">
        <f t="shared" si="28"/>
        <v>1.8721581716661158</v>
      </c>
      <c r="P59" s="241">
        <f t="shared" si="29"/>
        <v>2.0969774134526591</v>
      </c>
      <c r="Q59" s="55">
        <f>(P59-O59)/O59</f>
        <v>0.12008560237539483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1779298.3400000015</v>
      </c>
      <c r="D60" s="226">
        <f>D48+D49+D50+D53+D57+D58+D59</f>
        <v>1786391.7100000011</v>
      </c>
      <c r="E60" s="222">
        <f>E48+E49+E50+E53+E57+E58+E59</f>
        <v>0.99999999999999989</v>
      </c>
      <c r="F60" s="223">
        <f>F48+F49+F50+F53+F57+F58+F59</f>
        <v>1</v>
      </c>
      <c r="G60" s="55">
        <f>(D60-C60)/C60</f>
        <v>3.9866108119898771E-3</v>
      </c>
      <c r="H60" s="1"/>
      <c r="I60" s="213">
        <f>I48+I49+I50+I53+I57+I58+I59</f>
        <v>497791.26100000006</v>
      </c>
      <c r="J60" s="226">
        <f>J48+J49+J50+J53+J57+J58+J59</f>
        <v>521292.41499999957</v>
      </c>
      <c r="K60" s="222">
        <f>K48+K49+K50+K53+K57+K58+K59</f>
        <v>0.99999999999999989</v>
      </c>
      <c r="L60" s="223">
        <f>L48+L49+L50+L53+L57+L58+L59</f>
        <v>1</v>
      </c>
      <c r="M60" s="55">
        <f>(J60-I60)/I60</f>
        <v>4.7210860939560589E-2</v>
      </c>
      <c r="N60" s="1"/>
      <c r="O60" s="24">
        <f t="shared" si="28"/>
        <v>2.7976829394445435</v>
      </c>
      <c r="P60" s="242">
        <f t="shared" si="29"/>
        <v>2.9181305090136096</v>
      </c>
      <c r="Q60" s="55">
        <f>(P60-O60)/O60</f>
        <v>4.3052616102731055E-2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131C-25F2-4A63-A7D0-F970CACB6989}">
  <sheetPr codeName="Folha24">
    <pageSetUpPr fitToPage="1"/>
  </sheetPr>
  <dimension ref="A1:XFC64"/>
  <sheetViews>
    <sheetView showGridLines="0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157</v>
      </c>
    </row>
    <row r="3" spans="1:20" ht="8.25" customHeight="1" thickBot="1" x14ac:dyDescent="0.3">
      <c r="Q3" s="10"/>
    </row>
    <row r="4" spans="1:20" x14ac:dyDescent="0.25">
      <c r="A4" s="327" t="s">
        <v>3</v>
      </c>
      <c r="B4" s="341"/>
      <c r="C4" s="344" t="s">
        <v>1</v>
      </c>
      <c r="D4" s="345"/>
      <c r="E4" s="340" t="s">
        <v>104</v>
      </c>
      <c r="F4" s="340"/>
      <c r="G4" s="130" t="s">
        <v>0</v>
      </c>
      <c r="I4" s="346">
        <v>1000</v>
      </c>
      <c r="J4" s="340"/>
      <c r="K4" s="338" t="s">
        <v>104</v>
      </c>
      <c r="L4" s="339"/>
      <c r="M4" s="130" t="s">
        <v>0</v>
      </c>
      <c r="O4" s="352" t="s">
        <v>22</v>
      </c>
      <c r="P4" s="340"/>
      <c r="Q4" s="130" t="s">
        <v>0</v>
      </c>
    </row>
    <row r="5" spans="1:20" x14ac:dyDescent="0.25">
      <c r="A5" s="342"/>
      <c r="B5" s="343"/>
      <c r="C5" s="347" t="s">
        <v>69</v>
      </c>
      <c r="D5" s="348"/>
      <c r="E5" s="349" t="str">
        <f>C5</f>
        <v>dez</v>
      </c>
      <c r="F5" s="349"/>
      <c r="G5" s="131" t="s">
        <v>132</v>
      </c>
      <c r="I5" s="350" t="str">
        <f>C5</f>
        <v>dez</v>
      </c>
      <c r="J5" s="349"/>
      <c r="K5" s="351" t="str">
        <f>C5</f>
        <v>dez</v>
      </c>
      <c r="L5" s="337"/>
      <c r="M5" s="131" t="str">
        <f>G5</f>
        <v>2022 /2021</v>
      </c>
      <c r="O5" s="350" t="str">
        <f>C5</f>
        <v>dez</v>
      </c>
      <c r="P5" s="348"/>
      <c r="Q5" s="131" t="str">
        <f>M5</f>
        <v>2022 /2021</v>
      </c>
    </row>
    <row r="6" spans="1:20" ht="19.5" customHeight="1" x14ac:dyDescent="0.25">
      <c r="A6" s="342"/>
      <c r="B6" s="343"/>
      <c r="C6" s="139">
        <v>2021</v>
      </c>
      <c r="D6" s="137">
        <v>2022</v>
      </c>
      <c r="E6" s="68">
        <f>C6</f>
        <v>2021</v>
      </c>
      <c r="F6" s="137">
        <f>D6</f>
        <v>2022</v>
      </c>
      <c r="G6" s="131" t="s">
        <v>1</v>
      </c>
      <c r="I6" s="16">
        <f>C6</f>
        <v>2021</v>
      </c>
      <c r="J6" s="138">
        <f>D6</f>
        <v>2022</v>
      </c>
      <c r="K6" s="136">
        <f>E6</f>
        <v>2021</v>
      </c>
      <c r="L6" s="137">
        <f>D6</f>
        <v>2022</v>
      </c>
      <c r="M6" s="260">
        <v>1000</v>
      </c>
      <c r="O6" s="16">
        <f>C6</f>
        <v>2021</v>
      </c>
      <c r="P6" s="138">
        <f>D6</f>
        <v>2022</v>
      </c>
      <c r="Q6" s="131"/>
    </row>
    <row r="7" spans="1:20" ht="19.5" customHeight="1" x14ac:dyDescent="0.25">
      <c r="A7" s="23" t="s">
        <v>115</v>
      </c>
      <c r="B7" s="15"/>
      <c r="C7" s="78">
        <f>C8+C9</f>
        <v>101471.12999999998</v>
      </c>
      <c r="D7" s="210">
        <f>D8+D9</f>
        <v>100618.94999999998</v>
      </c>
      <c r="E7" s="216">
        <f t="shared" ref="E7" si="0">C7/$C$20</f>
        <v>0.42292462689310528</v>
      </c>
      <c r="F7" s="217">
        <f t="shared" ref="F7" si="1">D7/$D$20</f>
        <v>0.46162050214668154</v>
      </c>
      <c r="G7" s="53">
        <f>(D7-C7)/C7</f>
        <v>-8.398250812817332E-3</v>
      </c>
      <c r="I7" s="224">
        <f>I8+I9</f>
        <v>29256.548999999988</v>
      </c>
      <c r="J7" s="225">
        <f>J8+J9</f>
        <v>30490.813000000006</v>
      </c>
      <c r="K7" s="216">
        <f t="shared" ref="K7" si="2">I7/$I$20</f>
        <v>0.42950519979867524</v>
      </c>
      <c r="L7" s="217">
        <f t="shared" ref="L7" si="3">J7/$J$20</f>
        <v>0.46367149356756221</v>
      </c>
      <c r="M7" s="53">
        <f>(J7-I7)/I7</f>
        <v>4.2187614130430005E-2</v>
      </c>
      <c r="O7" s="63">
        <f t="shared" ref="O7" si="4">(I7/C7)*10</f>
        <v>2.8832387103602763</v>
      </c>
      <c r="P7" s="237">
        <f t="shared" ref="P7" si="5">(J7/D7)*10</f>
        <v>3.0303251027763665</v>
      </c>
      <c r="Q7" s="53">
        <f>(P7-O7)/O7</f>
        <v>5.1014295794367601E-2</v>
      </c>
    </row>
    <row r="8" spans="1:20" ht="20.100000000000001" customHeight="1" x14ac:dyDescent="0.25">
      <c r="A8" s="8" t="s">
        <v>4</v>
      </c>
      <c r="C8" s="19">
        <v>45947.87</v>
      </c>
      <c r="D8" s="140">
        <v>47334.650000000009</v>
      </c>
      <c r="E8" s="214">
        <f t="shared" ref="E8:E19" si="6">C8/$C$20</f>
        <v>0.19150753299271342</v>
      </c>
      <c r="F8" s="215">
        <f t="shared" ref="F8:F19" si="7">D8/$D$20</f>
        <v>0.21716232282226586</v>
      </c>
      <c r="G8" s="52">
        <f>(D8-C8)/C8</f>
        <v>3.0181594924857367E-2</v>
      </c>
      <c r="I8" s="19">
        <v>15772.061999999991</v>
      </c>
      <c r="J8" s="140">
        <v>16744.747000000007</v>
      </c>
      <c r="K8" s="214">
        <f t="shared" ref="K8:K19" si="8">I8/$I$20</f>
        <v>0.23154414557052139</v>
      </c>
      <c r="L8" s="215">
        <f t="shared" ref="L8:L19" si="9">J8/$J$20</f>
        <v>0.25463610468179243</v>
      </c>
      <c r="M8" s="52">
        <f>(J8-I8)/I8</f>
        <v>6.1671390842872445E-2</v>
      </c>
      <c r="O8" s="27">
        <f t="shared" ref="O8:P20" si="10">(I8/C8)*10</f>
        <v>3.4325991607445543</v>
      </c>
      <c r="P8" s="143">
        <f t="shared" si="10"/>
        <v>3.5375242026718281</v>
      </c>
      <c r="Q8" s="52">
        <f>(P8-O8)/O8</f>
        <v>3.0567228217964967E-2</v>
      </c>
      <c r="R8" s="119"/>
      <c r="S8" s="119"/>
      <c r="T8" s="2"/>
    </row>
    <row r="9" spans="1:20" ht="20.100000000000001" customHeight="1" x14ac:dyDescent="0.25">
      <c r="A9" s="8" t="s">
        <v>5</v>
      </c>
      <c r="C9" s="19">
        <v>55523.259999999973</v>
      </c>
      <c r="D9" s="140">
        <v>53284.299999999981</v>
      </c>
      <c r="E9" s="214">
        <f t="shared" si="6"/>
        <v>0.23141709390039186</v>
      </c>
      <c r="F9" s="215">
        <f t="shared" si="7"/>
        <v>0.24445817932441574</v>
      </c>
      <c r="G9" s="52">
        <f>(D9-C9)/C9</f>
        <v>-4.0324721567141286E-2</v>
      </c>
      <c r="I9" s="19">
        <v>13484.486999999997</v>
      </c>
      <c r="J9" s="140">
        <v>13746.065999999999</v>
      </c>
      <c r="K9" s="214">
        <f t="shared" si="8"/>
        <v>0.19796105422815383</v>
      </c>
      <c r="L9" s="215">
        <f t="shared" si="9"/>
        <v>0.20903538888576975</v>
      </c>
      <c r="M9" s="52">
        <f>(J9-I9)/I9</f>
        <v>1.9398513269359197E-2</v>
      </c>
      <c r="O9" s="27">
        <f t="shared" si="10"/>
        <v>2.4286194650674338</v>
      </c>
      <c r="P9" s="143">
        <f t="shared" si="10"/>
        <v>2.5797591410603133</v>
      </c>
      <c r="Q9" s="52">
        <f t="shared" ref="Q9:Q20" si="11">(P9-O9)/O9</f>
        <v>6.2232753285077949E-2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80547.45</v>
      </c>
      <c r="D10" s="210">
        <f>D11+D12</f>
        <v>65945.39</v>
      </c>
      <c r="E10" s="216">
        <f t="shared" si="6"/>
        <v>0.33571618093186761</v>
      </c>
      <c r="F10" s="217">
        <f t="shared" si="7"/>
        <v>0.30254483917849229</v>
      </c>
      <c r="G10" s="53">
        <f>(D10-C10)/C10</f>
        <v>-0.18128519276525823</v>
      </c>
      <c r="I10" s="224">
        <f>I11+I12</f>
        <v>9973.6060000000089</v>
      </c>
      <c r="J10" s="225">
        <f>J11+J12</f>
        <v>9457.5390000000025</v>
      </c>
      <c r="K10" s="216">
        <f t="shared" si="8"/>
        <v>0.1464190338287428</v>
      </c>
      <c r="L10" s="217">
        <f t="shared" si="9"/>
        <v>0.14382008225243023</v>
      </c>
      <c r="M10" s="53">
        <f>(J10-I10)/I10</f>
        <v>-5.1743271189979421E-2</v>
      </c>
      <c r="O10" s="63">
        <f t="shared" si="10"/>
        <v>1.2382274050885547</v>
      </c>
      <c r="P10" s="237">
        <f t="shared" si="10"/>
        <v>1.4341471026253696</v>
      </c>
      <c r="Q10" s="53">
        <f t="shared" si="11"/>
        <v>0.15822594196483908</v>
      </c>
      <c r="R10" s="270"/>
      <c r="S10" s="270"/>
      <c r="T10" s="2"/>
    </row>
    <row r="11" spans="1:20" ht="20.100000000000001" customHeight="1" x14ac:dyDescent="0.25">
      <c r="A11" s="8"/>
      <c r="B11" t="s">
        <v>6</v>
      </c>
      <c r="C11" s="31">
        <v>77367.75</v>
      </c>
      <c r="D11" s="141">
        <v>62836.75</v>
      </c>
      <c r="E11" s="214">
        <f t="shared" si="6"/>
        <v>0.32246341202969803</v>
      </c>
      <c r="F11" s="215">
        <f t="shared" si="7"/>
        <v>0.28828299329565155</v>
      </c>
      <c r="G11" s="52">
        <f t="shared" ref="G11:G19" si="12">(D11-C11)/C11</f>
        <v>-0.18781727528589109</v>
      </c>
      <c r="I11" s="19">
        <v>9409.1220000000085</v>
      </c>
      <c r="J11" s="140">
        <v>8808.8710000000028</v>
      </c>
      <c r="K11" s="214">
        <f t="shared" si="8"/>
        <v>0.13813204095056172</v>
      </c>
      <c r="L11" s="215">
        <f t="shared" si="9"/>
        <v>0.13395583690123269</v>
      </c>
      <c r="M11" s="52">
        <f t="shared" ref="M11:M19" si="13">(J11-I11)/I11</f>
        <v>-6.3794581471045345E-2</v>
      </c>
      <c r="O11" s="27">
        <f t="shared" si="10"/>
        <v>1.2161555686962602</v>
      </c>
      <c r="P11" s="143">
        <f t="shared" si="10"/>
        <v>1.4018661054239763</v>
      </c>
      <c r="Q11" s="52">
        <f t="shared" si="11"/>
        <v>0.15270294484348002</v>
      </c>
    </row>
    <row r="12" spans="1:20" ht="20.100000000000001" customHeight="1" x14ac:dyDescent="0.25">
      <c r="A12" s="8"/>
      <c r="B12" t="s">
        <v>39</v>
      </c>
      <c r="C12" s="31">
        <v>3179.7000000000003</v>
      </c>
      <c r="D12" s="141">
        <v>3108.639999999999</v>
      </c>
      <c r="E12" s="218">
        <f t="shared" si="6"/>
        <v>1.3252768902169585E-2</v>
      </c>
      <c r="F12" s="219">
        <f t="shared" si="7"/>
        <v>1.4261845882840756E-2</v>
      </c>
      <c r="G12" s="52">
        <f t="shared" si="12"/>
        <v>-2.2348020253483442E-2</v>
      </c>
      <c r="I12" s="19">
        <v>564.48400000000004</v>
      </c>
      <c r="J12" s="140">
        <v>648.66799999999989</v>
      </c>
      <c r="K12" s="218">
        <f t="shared" si="8"/>
        <v>8.2869928781810695E-3</v>
      </c>
      <c r="L12" s="219">
        <f t="shared" si="9"/>
        <v>9.8642453511975335E-3</v>
      </c>
      <c r="M12" s="52">
        <f t="shared" si="13"/>
        <v>0.14913443073674337</v>
      </c>
      <c r="O12" s="27">
        <f t="shared" si="10"/>
        <v>1.7752743969556875</v>
      </c>
      <c r="P12" s="143">
        <f t="shared" si="10"/>
        <v>2.0866616912862219</v>
      </c>
      <c r="Q12" s="52">
        <f t="shared" si="11"/>
        <v>0.17540234617505554</v>
      </c>
    </row>
    <row r="13" spans="1:20" ht="20.100000000000001" customHeight="1" x14ac:dyDescent="0.25">
      <c r="A13" s="23" t="s">
        <v>133</v>
      </c>
      <c r="B13" s="15"/>
      <c r="C13" s="78">
        <f>SUM(C14:C16)</f>
        <v>53550.130000000019</v>
      </c>
      <c r="D13" s="210">
        <f>SUM(D14:D16)</f>
        <v>49039.35</v>
      </c>
      <c r="E13" s="216">
        <f t="shared" si="6"/>
        <v>0.22319322501215172</v>
      </c>
      <c r="F13" s="217">
        <f t="shared" si="7"/>
        <v>0.22498316044787658</v>
      </c>
      <c r="G13" s="53">
        <f t="shared" si="12"/>
        <v>-8.4234716143546592E-2</v>
      </c>
      <c r="I13" s="224">
        <f>SUM(I14:I16)</f>
        <v>26841.388999999999</v>
      </c>
      <c r="J13" s="225">
        <f>SUM(J14:J16)</f>
        <v>24784.508000000002</v>
      </c>
      <c r="K13" s="216">
        <f t="shared" si="8"/>
        <v>0.39404907753539109</v>
      </c>
      <c r="L13" s="217">
        <f t="shared" si="9"/>
        <v>0.37689614382198311</v>
      </c>
      <c r="M13" s="53">
        <f t="shared" si="13"/>
        <v>-7.663094484417321E-2</v>
      </c>
      <c r="O13" s="63">
        <f t="shared" si="10"/>
        <v>5.0123854041063929</v>
      </c>
      <c r="P13" s="237">
        <f t="shared" si="10"/>
        <v>5.0540041823555981</v>
      </c>
      <c r="Q13" s="53">
        <f t="shared" si="11"/>
        <v>8.3031879821350296E-3</v>
      </c>
    </row>
    <row r="14" spans="1:20" ht="20.100000000000001" customHeight="1" x14ac:dyDescent="0.25">
      <c r="A14" s="8"/>
      <c r="B14" s="3" t="s">
        <v>7</v>
      </c>
      <c r="C14" s="31">
        <v>50477.460000000014</v>
      </c>
      <c r="D14" s="141">
        <v>45050.73</v>
      </c>
      <c r="E14" s="214">
        <f t="shared" si="6"/>
        <v>0.21038654972120305</v>
      </c>
      <c r="F14" s="215">
        <f t="shared" si="7"/>
        <v>0.2066841345956659</v>
      </c>
      <c r="G14" s="52">
        <f t="shared" si="12"/>
        <v>-0.10750798475200632</v>
      </c>
      <c r="I14" s="31">
        <v>25398.484</v>
      </c>
      <c r="J14" s="141">
        <v>23521.404000000002</v>
      </c>
      <c r="K14" s="214">
        <f t="shared" si="8"/>
        <v>0.3728662920908225</v>
      </c>
      <c r="L14" s="215">
        <f t="shared" si="9"/>
        <v>0.35768821656169125</v>
      </c>
      <c r="M14" s="52">
        <f t="shared" si="13"/>
        <v>-7.3905198436253053E-2</v>
      </c>
      <c r="O14" s="27">
        <f t="shared" si="10"/>
        <v>5.0316485813668113</v>
      </c>
      <c r="P14" s="143">
        <f t="shared" si="10"/>
        <v>5.2210927547677919</v>
      </c>
      <c r="Q14" s="52">
        <f t="shared" si="11"/>
        <v>3.7650517586329424E-2</v>
      </c>
    </row>
    <row r="15" spans="1:20" ht="20.100000000000001" customHeight="1" x14ac:dyDescent="0.25">
      <c r="A15" s="8"/>
      <c r="B15" s="3" t="s">
        <v>8</v>
      </c>
      <c r="C15" s="31">
        <v>1696.1200000000001</v>
      </c>
      <c r="D15" s="141">
        <v>1121.3499999999997</v>
      </c>
      <c r="E15" s="214">
        <f t="shared" si="6"/>
        <v>7.0693104350560984E-3</v>
      </c>
      <c r="F15" s="215">
        <f t="shared" si="7"/>
        <v>5.1445393743641864E-3</v>
      </c>
      <c r="G15" s="52">
        <f t="shared" si="12"/>
        <v>-0.3388734287668328</v>
      </c>
      <c r="I15" s="31">
        <v>1089.3050000000001</v>
      </c>
      <c r="J15" s="141">
        <v>788.09099999999978</v>
      </c>
      <c r="K15" s="214">
        <f t="shared" si="8"/>
        <v>1.5991707076138617E-2</v>
      </c>
      <c r="L15" s="215">
        <f t="shared" si="9"/>
        <v>1.1984440396428705E-2</v>
      </c>
      <c r="M15" s="52">
        <f t="shared" si="13"/>
        <v>-0.27651943211497265</v>
      </c>
      <c r="O15" s="27">
        <f t="shared" si="10"/>
        <v>6.4223345046341063</v>
      </c>
      <c r="P15" s="143">
        <f t="shared" si="10"/>
        <v>7.0280554688545056</v>
      </c>
      <c r="Q15" s="52">
        <f t="shared" si="11"/>
        <v>9.4314764169218329E-2</v>
      </c>
    </row>
    <row r="16" spans="1:20" ht="20.100000000000001" customHeight="1" x14ac:dyDescent="0.25">
      <c r="A16" s="32"/>
      <c r="B16" s="33" t="s">
        <v>9</v>
      </c>
      <c r="C16" s="211">
        <v>1376.5499999999997</v>
      </c>
      <c r="D16" s="212">
        <v>2867.2699999999991</v>
      </c>
      <c r="E16" s="218">
        <f t="shared" si="6"/>
        <v>5.7373648558925487E-3</v>
      </c>
      <c r="F16" s="219">
        <f t="shared" si="7"/>
        <v>1.3154486477846523E-2</v>
      </c>
      <c r="G16" s="52">
        <f t="shared" si="12"/>
        <v>1.0829392321383164</v>
      </c>
      <c r="I16" s="211">
        <v>353.59999999999985</v>
      </c>
      <c r="J16" s="212">
        <v>475.01299999999981</v>
      </c>
      <c r="K16" s="218">
        <f t="shared" si="8"/>
        <v>5.1910783684299732E-3</v>
      </c>
      <c r="L16" s="219">
        <f t="shared" si="9"/>
        <v>7.2234868638631671E-3</v>
      </c>
      <c r="M16" s="52">
        <f t="shared" si="13"/>
        <v>0.343362556561086</v>
      </c>
      <c r="O16" s="27">
        <f t="shared" si="10"/>
        <v>2.5687406923104863</v>
      </c>
      <c r="P16" s="143">
        <f t="shared" si="10"/>
        <v>1.6566734210590561</v>
      </c>
      <c r="Q16" s="52">
        <f t="shared" si="11"/>
        <v>-0.35506397122204647</v>
      </c>
    </row>
    <row r="17" spans="1:17" ht="20.100000000000001" customHeight="1" x14ac:dyDescent="0.25">
      <c r="A17" s="8" t="s">
        <v>134</v>
      </c>
      <c r="B17" s="3"/>
      <c r="C17" s="19">
        <v>544.52</v>
      </c>
      <c r="D17" s="140">
        <v>311.23999999999995</v>
      </c>
      <c r="E17" s="214">
        <f t="shared" si="6"/>
        <v>2.2695215657481467E-3</v>
      </c>
      <c r="F17" s="215">
        <f t="shared" si="7"/>
        <v>1.4279096043849908E-3</v>
      </c>
      <c r="G17" s="54">
        <f t="shared" si="12"/>
        <v>-0.42841401601410423</v>
      </c>
      <c r="I17" s="31">
        <v>493.66699999999997</v>
      </c>
      <c r="J17" s="141">
        <v>94.162000000000006</v>
      </c>
      <c r="K17" s="214">
        <f t="shared" si="8"/>
        <v>7.2473531813001145E-3</v>
      </c>
      <c r="L17" s="215">
        <f t="shared" si="9"/>
        <v>1.4319144319736173E-3</v>
      </c>
      <c r="M17" s="54">
        <f t="shared" si="13"/>
        <v>-0.80926008827813078</v>
      </c>
      <c r="O17" s="238">
        <f t="shared" si="10"/>
        <v>9.0660949092778971</v>
      </c>
      <c r="P17" s="239">
        <f t="shared" si="10"/>
        <v>3.025382341601337</v>
      </c>
      <c r="Q17" s="54">
        <f t="shared" si="11"/>
        <v>-0.66629708028919088</v>
      </c>
    </row>
    <row r="18" spans="1:17" ht="20.100000000000001" customHeight="1" x14ac:dyDescent="0.25">
      <c r="A18" s="8" t="s">
        <v>10</v>
      </c>
      <c r="C18" s="19">
        <v>1288.4199999999996</v>
      </c>
      <c r="D18" s="140">
        <v>1388.3499999999995</v>
      </c>
      <c r="E18" s="214">
        <f t="shared" si="6"/>
        <v>5.3700451328532036E-3</v>
      </c>
      <c r="F18" s="215">
        <f t="shared" si="7"/>
        <v>6.3694843183649324E-3</v>
      </c>
      <c r="G18" s="52">
        <f t="shared" si="12"/>
        <v>7.7560112385712629E-2</v>
      </c>
      <c r="I18" s="19">
        <v>1026.6439999999998</v>
      </c>
      <c r="J18" s="140">
        <v>758.48299999999972</v>
      </c>
      <c r="K18" s="214">
        <f t="shared" si="8"/>
        <v>1.5071802772846216E-2</v>
      </c>
      <c r="L18" s="215">
        <f t="shared" si="9"/>
        <v>1.1534193773567307E-2</v>
      </c>
      <c r="M18" s="52">
        <f t="shared" si="13"/>
        <v>-0.26120154600815876</v>
      </c>
      <c r="O18" s="27">
        <f t="shared" si="10"/>
        <v>7.9682401701308585</v>
      </c>
      <c r="P18" s="143">
        <f t="shared" si="10"/>
        <v>5.4631973205603774</v>
      </c>
      <c r="Q18" s="52">
        <f t="shared" si="11"/>
        <v>-0.31437843188521036</v>
      </c>
    </row>
    <row r="19" spans="1:17" ht="20.100000000000001" customHeight="1" thickBot="1" x14ac:dyDescent="0.3">
      <c r="A19" s="8" t="s">
        <v>11</v>
      </c>
      <c r="B19" s="10"/>
      <c r="C19" s="21">
        <v>2525.5699999999997</v>
      </c>
      <c r="D19" s="142">
        <v>665.69999999999982</v>
      </c>
      <c r="E19" s="220">
        <f t="shared" si="6"/>
        <v>1.0526400464274124E-2</v>
      </c>
      <c r="F19" s="221">
        <f t="shared" si="7"/>
        <v>3.0541043041996153E-3</v>
      </c>
      <c r="G19" s="55">
        <f t="shared" si="12"/>
        <v>-0.73641593778830128</v>
      </c>
      <c r="I19" s="21">
        <v>525.01300000000003</v>
      </c>
      <c r="J19" s="142">
        <v>174.01100000000002</v>
      </c>
      <c r="K19" s="220">
        <f t="shared" si="8"/>
        <v>7.7075328830444765E-3</v>
      </c>
      <c r="L19" s="221">
        <f t="shared" si="9"/>
        <v>2.6461721524836043E-3</v>
      </c>
      <c r="M19" s="55">
        <f t="shared" si="13"/>
        <v>-0.6685586833087942</v>
      </c>
      <c r="O19" s="240">
        <f t="shared" si="10"/>
        <v>2.0787901345042905</v>
      </c>
      <c r="P19" s="241">
        <f t="shared" si="10"/>
        <v>2.613955235090883</v>
      </c>
      <c r="Q19" s="55">
        <f t="shared" si="11"/>
        <v>0.25744065824817292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239927.21999999997</v>
      </c>
      <c r="D20" s="145">
        <f>D8+D9+D10+D13+D17+D18+D19</f>
        <v>217968.97999999998</v>
      </c>
      <c r="E20" s="222">
        <f>E8+E9+E10+E13+E17+E18+E19</f>
        <v>1.0000000000000002</v>
      </c>
      <c r="F20" s="223">
        <f>F8+F9+F10+F13+F17+F18+F19</f>
        <v>1</v>
      </c>
      <c r="G20" s="55">
        <f>(D20-C20)/C20</f>
        <v>-9.1520420234102631E-2</v>
      </c>
      <c r="H20" s="1"/>
      <c r="I20" s="213">
        <f>I8+I9+I10+I13+I17+I18+I19</f>
        <v>68116.868000000002</v>
      </c>
      <c r="J20" s="226">
        <f>J8+J9+J10+J13+J17+J18+J19</f>
        <v>65759.516000000003</v>
      </c>
      <c r="K20" s="222">
        <f>K8+K9+K10+K13+K17+K18+K19</f>
        <v>0.99999999999999989</v>
      </c>
      <c r="L20" s="223">
        <f>L8+L9+L10+L13+L17+L18+L19</f>
        <v>1.0000000000000002</v>
      </c>
      <c r="M20" s="55">
        <f>(J20-I20)/I20</f>
        <v>-3.4607463161694385E-2</v>
      </c>
      <c r="N20" s="1"/>
      <c r="O20" s="24">
        <f t="shared" si="10"/>
        <v>2.8390637794244444</v>
      </c>
      <c r="P20" s="242">
        <f t="shared" si="10"/>
        <v>3.0169208480949909</v>
      </c>
      <c r="Q20" s="55">
        <f t="shared" si="11"/>
        <v>6.2646380105840033E-2</v>
      </c>
    </row>
    <row r="21" spans="1:17" x14ac:dyDescent="0.25">
      <c r="J21" s="2"/>
    </row>
    <row r="22" spans="1:17" x14ac:dyDescent="0.25">
      <c r="A22" s="1"/>
      <c r="J22" s="274"/>
    </row>
    <row r="23" spans="1:17" ht="8.25" customHeight="1" thickBot="1" x14ac:dyDescent="0.3"/>
    <row r="24" spans="1:17" ht="15" customHeight="1" x14ac:dyDescent="0.25">
      <c r="A24" s="327" t="s">
        <v>2</v>
      </c>
      <c r="B24" s="341"/>
      <c r="C24" s="344" t="s">
        <v>1</v>
      </c>
      <c r="D24" s="345"/>
      <c r="E24" s="340" t="s">
        <v>104</v>
      </c>
      <c r="F24" s="340"/>
      <c r="G24" s="130" t="s">
        <v>0</v>
      </c>
      <c r="I24" s="346">
        <v>1000</v>
      </c>
      <c r="J24" s="345"/>
      <c r="K24" s="340" t="s">
        <v>104</v>
      </c>
      <c r="L24" s="340"/>
      <c r="M24" s="130" t="s">
        <v>0</v>
      </c>
      <c r="O24" s="352" t="s">
        <v>22</v>
      </c>
      <c r="P24" s="340"/>
      <c r="Q24" s="130" t="s">
        <v>0</v>
      </c>
    </row>
    <row r="25" spans="1:17" ht="15" customHeight="1" x14ac:dyDescent="0.25">
      <c r="A25" s="342"/>
      <c r="B25" s="343"/>
      <c r="C25" s="347" t="str">
        <f>C5</f>
        <v>dez</v>
      </c>
      <c r="D25" s="348"/>
      <c r="E25" s="349" t="str">
        <f>C25</f>
        <v>dez</v>
      </c>
      <c r="F25" s="349"/>
      <c r="G25" s="131" t="str">
        <f>G5</f>
        <v>2022 /2021</v>
      </c>
      <c r="I25" s="350" t="str">
        <f>C5</f>
        <v>dez</v>
      </c>
      <c r="J25" s="348"/>
      <c r="K25" s="349" t="str">
        <f>I25</f>
        <v>dez</v>
      </c>
      <c r="L25" s="349"/>
      <c r="M25" s="131" t="str">
        <f>G25</f>
        <v>2022 /2021</v>
      </c>
      <c r="O25" s="350" t="str">
        <f>C5</f>
        <v>dez</v>
      </c>
      <c r="P25" s="348"/>
      <c r="Q25" s="131" t="str">
        <f>Q5</f>
        <v>2022 /2021</v>
      </c>
    </row>
    <row r="26" spans="1:17" ht="19.5" customHeight="1" x14ac:dyDescent="0.25">
      <c r="A26" s="342"/>
      <c r="B26" s="343"/>
      <c r="C26" s="139">
        <f>C6</f>
        <v>2021</v>
      </c>
      <c r="D26" s="137">
        <f>D6</f>
        <v>2022</v>
      </c>
      <c r="E26" s="68">
        <f>C26</f>
        <v>2021</v>
      </c>
      <c r="F26" s="137">
        <f>D26</f>
        <v>2022</v>
      </c>
      <c r="G26" s="131" t="str">
        <f>G6</f>
        <v>HL</v>
      </c>
      <c r="I26" s="16">
        <f>C6</f>
        <v>2021</v>
      </c>
      <c r="J26" s="138">
        <f>D6</f>
        <v>2022</v>
      </c>
      <c r="K26" s="68">
        <f>I26</f>
        <v>2021</v>
      </c>
      <c r="L26" s="137">
        <f>J26</f>
        <v>2022</v>
      </c>
      <c r="M26" s="260">
        <f>M6</f>
        <v>1000</v>
      </c>
      <c r="O26" s="16">
        <f>C6</f>
        <v>2021</v>
      </c>
      <c r="P26" s="138">
        <f>D6</f>
        <v>2022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43315.640000000007</v>
      </c>
      <c r="D27" s="210">
        <f>D28+D29</f>
        <v>42177.390000000014</v>
      </c>
      <c r="E27" s="216">
        <f>C27/$C$40</f>
        <v>0.37285869806707705</v>
      </c>
      <c r="F27" s="217">
        <f>D27/$D$40</f>
        <v>0.38330575596743938</v>
      </c>
      <c r="G27" s="53">
        <f>(D27-C27)/C27</f>
        <v>-2.6278037217041986E-2</v>
      </c>
      <c r="I27" s="78">
        <f>I28+I29</f>
        <v>11340.024000000001</v>
      </c>
      <c r="J27" s="210">
        <f>J28+J29</f>
        <v>11748.818000000003</v>
      </c>
      <c r="K27" s="216">
        <f>I27/$I$40</f>
        <v>0.33877067075524764</v>
      </c>
      <c r="L27" s="217">
        <f>J27/$J$40</f>
        <v>0.35928098409959014</v>
      </c>
      <c r="M27" s="53">
        <f>(J27-I27)/I27</f>
        <v>3.604877732181181E-2</v>
      </c>
      <c r="O27" s="63">
        <f t="shared" ref="O27:O28" si="14">(I27/C27)*10</f>
        <v>2.6179975639284097</v>
      </c>
      <c r="P27" s="237">
        <f t="shared" ref="P27:P28" si="15">(J27/D27)*10</f>
        <v>2.7855725543946646</v>
      </c>
      <c r="Q27" s="53">
        <f t="shared" ref="Q27:Q28" si="16">(P27-O27)/O27</f>
        <v>6.4008841251479986E-2</v>
      </c>
    </row>
    <row r="28" spans="1:17" ht="20.100000000000001" customHeight="1" x14ac:dyDescent="0.25">
      <c r="A28" s="8" t="s">
        <v>4</v>
      </c>
      <c r="C28" s="19">
        <v>21595</v>
      </c>
      <c r="D28" s="140">
        <v>20851.610000000008</v>
      </c>
      <c r="E28" s="214">
        <f>C28/$C$40</f>
        <v>0.18588859785422834</v>
      </c>
      <c r="F28" s="215">
        <f>D28/$D$40</f>
        <v>0.18949826279407567</v>
      </c>
      <c r="G28" s="52">
        <f>(D28-C28)/C28</f>
        <v>-3.4424172262097347E-2</v>
      </c>
      <c r="I28" s="19">
        <v>6102.3000000000011</v>
      </c>
      <c r="J28" s="140">
        <v>6686.2919999999986</v>
      </c>
      <c r="K28" s="214">
        <f>I28/$I$40</f>
        <v>0.18229946110782022</v>
      </c>
      <c r="L28" s="215">
        <f>J28/$J$40</f>
        <v>0.20446802135646461</v>
      </c>
      <c r="M28" s="52">
        <f>(J28-I28)/I28</f>
        <v>9.5700309719285739E-2</v>
      </c>
      <c r="O28" s="27">
        <f t="shared" si="14"/>
        <v>2.8257930076406579</v>
      </c>
      <c r="P28" s="143">
        <f t="shared" si="15"/>
        <v>3.2066070677516012</v>
      </c>
      <c r="Q28" s="52">
        <f t="shared" si="16"/>
        <v>0.13476360762492537</v>
      </c>
    </row>
    <row r="29" spans="1:17" ht="20.100000000000001" customHeight="1" x14ac:dyDescent="0.25">
      <c r="A29" s="8" t="s">
        <v>5</v>
      </c>
      <c r="C29" s="19">
        <v>21720.640000000007</v>
      </c>
      <c r="D29" s="140">
        <v>21325.78000000001</v>
      </c>
      <c r="E29" s="214">
        <f>C29/$C$40</f>
        <v>0.18697010021284871</v>
      </c>
      <c r="F29" s="215">
        <f>D29/$D$40</f>
        <v>0.19380749317336374</v>
      </c>
      <c r="G29" s="52">
        <f t="shared" ref="G29:G40" si="17">(D29-C29)/C29</f>
        <v>-1.817902234924923E-2</v>
      </c>
      <c r="I29" s="19">
        <v>5237.7240000000002</v>
      </c>
      <c r="J29" s="140">
        <v>5062.5260000000035</v>
      </c>
      <c r="K29" s="214">
        <f t="shared" ref="K29:K39" si="18">I29/$I$40</f>
        <v>0.15647120964742742</v>
      </c>
      <c r="L29" s="215">
        <f t="shared" ref="L29:L39" si="19">J29/$J$40</f>
        <v>0.15481296274312553</v>
      </c>
      <c r="M29" s="52">
        <f t="shared" ref="M29:M40" si="20">(J29-I29)/I29</f>
        <v>-3.3449261549481545E-2</v>
      </c>
      <c r="O29" s="27">
        <f t="shared" ref="O29:P40" si="21">(I29/C29)*10</f>
        <v>2.411404083857565</v>
      </c>
      <c r="P29" s="143">
        <f t="shared" si="21"/>
        <v>2.3738995713169699</v>
      </c>
      <c r="Q29" s="52">
        <f t="shared" ref="Q29:Q38" si="22">(P29-O29)/O29</f>
        <v>-1.5552977118873598E-2</v>
      </c>
    </row>
    <row r="30" spans="1:17" ht="20.100000000000001" customHeight="1" x14ac:dyDescent="0.25">
      <c r="A30" s="23" t="s">
        <v>38</v>
      </c>
      <c r="B30" s="15"/>
      <c r="C30" s="78">
        <f>C31+C32</f>
        <v>30868.880000000005</v>
      </c>
      <c r="D30" s="210">
        <f>D31+D32</f>
        <v>26329.280000000006</v>
      </c>
      <c r="E30" s="216">
        <f>C30/$C$40</f>
        <v>0.26571765781571816</v>
      </c>
      <c r="F30" s="217">
        <f>D30/$D$40</f>
        <v>0.23927902069043108</v>
      </c>
      <c r="G30" s="53">
        <f>(D30-C30)/C30</f>
        <v>-0.14706072912266327</v>
      </c>
      <c r="I30" s="78">
        <f>I31+I32</f>
        <v>4092.3290000000011</v>
      </c>
      <c r="J30" s="210">
        <f>J31+J32</f>
        <v>3653.3660000000009</v>
      </c>
      <c r="K30" s="216">
        <f t="shared" si="18"/>
        <v>0.12225380125131588</v>
      </c>
      <c r="L30" s="217">
        <f t="shared" si="19"/>
        <v>0.11172059451052721</v>
      </c>
      <c r="M30" s="53">
        <f t="shared" si="20"/>
        <v>-0.10726483623384143</v>
      </c>
      <c r="O30" s="63">
        <f t="shared" si="21"/>
        <v>1.3257134693581367</v>
      </c>
      <c r="P30" s="237">
        <f t="shared" si="21"/>
        <v>1.3875677572649157</v>
      </c>
      <c r="Q30" s="53">
        <f t="shared" si="22"/>
        <v>4.6657357970969836E-2</v>
      </c>
    </row>
    <row r="31" spans="1:17" ht="20.100000000000001" customHeight="1" x14ac:dyDescent="0.25">
      <c r="A31" s="8"/>
      <c r="B31" t="s">
        <v>6</v>
      </c>
      <c r="C31" s="31">
        <v>28340.590000000004</v>
      </c>
      <c r="D31" s="141">
        <v>25152.950000000004</v>
      </c>
      <c r="E31" s="214">
        <f t="shared" ref="E31:E38" si="23">C31/$C$40</f>
        <v>0.24395427355691437</v>
      </c>
      <c r="F31" s="215">
        <f t="shared" ref="F31:F38" si="24">D31/$D$40</f>
        <v>0.22858859959236935</v>
      </c>
      <c r="G31" s="52">
        <f>(D31-C31)/C31</f>
        <v>-0.11247613405366645</v>
      </c>
      <c r="I31" s="31">
        <v>3683.6890000000012</v>
      </c>
      <c r="J31" s="141">
        <v>3423.9520000000011</v>
      </c>
      <c r="K31" s="214">
        <f>I31/$I$40</f>
        <v>0.11004613335771844</v>
      </c>
      <c r="L31" s="215">
        <f>J31/$J$40</f>
        <v>0.10470507280560137</v>
      </c>
      <c r="M31" s="52">
        <f>(J31-I31)/I31</f>
        <v>-7.0510024054690826E-2</v>
      </c>
      <c r="O31" s="27">
        <f>(I31/C31)*10</f>
        <v>1.2997926295818121</v>
      </c>
      <c r="P31" s="143">
        <f>(J31/D31)*10</f>
        <v>1.3612526562490683</v>
      </c>
      <c r="Q31" s="52">
        <f t="shared" si="22"/>
        <v>4.7284486208411608E-2</v>
      </c>
    </row>
    <row r="32" spans="1:17" ht="20.100000000000001" customHeight="1" x14ac:dyDescent="0.25">
      <c r="A32" s="8"/>
      <c r="B32" t="s">
        <v>39</v>
      </c>
      <c r="C32" s="31">
        <v>2528.2899999999995</v>
      </c>
      <c r="D32" s="141">
        <v>1176.3300000000002</v>
      </c>
      <c r="E32" s="218">
        <f t="shared" si="23"/>
        <v>2.1763384258803746E-2</v>
      </c>
      <c r="F32" s="219">
        <f t="shared" si="24"/>
        <v>1.0690421098061731E-2</v>
      </c>
      <c r="G32" s="52">
        <f>(D32-C32)/C32</f>
        <v>-0.53473296180422325</v>
      </c>
      <c r="I32" s="31">
        <v>408.64000000000004</v>
      </c>
      <c r="J32" s="141">
        <v>229.41399999999996</v>
      </c>
      <c r="K32" s="218">
        <f>I32/$I$40</f>
        <v>1.2207667893597438E-2</v>
      </c>
      <c r="L32" s="219">
        <f>J32/$J$40</f>
        <v>7.015521704925835E-3</v>
      </c>
      <c r="M32" s="52">
        <f>(J32-I32)/I32</f>
        <v>-0.43859142521534861</v>
      </c>
      <c r="O32" s="27">
        <f>(I32/C32)*10</f>
        <v>1.6162702854498501</v>
      </c>
      <c r="P32" s="143">
        <f>(J32/D32)*10</f>
        <v>1.9502520551205862</v>
      </c>
      <c r="Q32" s="52">
        <f t="shared" si="22"/>
        <v>0.20663732587138436</v>
      </c>
    </row>
    <row r="33" spans="1:19" ht="20.100000000000001" customHeight="1" x14ac:dyDescent="0.25">
      <c r="A33" s="23" t="s">
        <v>133</v>
      </c>
      <c r="B33" s="15"/>
      <c r="C33" s="78">
        <f>SUM(C34:C36)</f>
        <v>39884.58</v>
      </c>
      <c r="D33" s="210">
        <f>SUM(D34:D36)</f>
        <v>40332.30000000001</v>
      </c>
      <c r="E33" s="216">
        <f t="shared" si="23"/>
        <v>0.34332431823129422</v>
      </c>
      <c r="F33" s="217">
        <f t="shared" si="24"/>
        <v>0.36653768147828858</v>
      </c>
      <c r="G33" s="53">
        <f t="shared" si="17"/>
        <v>1.1225390865342156E-2</v>
      </c>
      <c r="I33" s="78">
        <f>SUM(I34:I36)</f>
        <v>17188.932999999997</v>
      </c>
      <c r="J33" s="210">
        <f>SUM(J34:J36)</f>
        <v>16875.034</v>
      </c>
      <c r="K33" s="216">
        <f t="shared" si="18"/>
        <v>0.51350035608187505</v>
      </c>
      <c r="L33" s="217">
        <f t="shared" si="19"/>
        <v>0.51604159858753806</v>
      </c>
      <c r="M33" s="53">
        <f t="shared" si="20"/>
        <v>-1.8261691985185912E-2</v>
      </c>
      <c r="O33" s="63">
        <f t="shared" si="21"/>
        <v>4.3096687993204377</v>
      </c>
      <c r="P33" s="237">
        <f t="shared" si="21"/>
        <v>4.1839999206591232</v>
      </c>
      <c r="Q33" s="53">
        <f t="shared" si="22"/>
        <v>-2.9159753223062142E-2</v>
      </c>
    </row>
    <row r="34" spans="1:19" ht="20.100000000000001" customHeight="1" x14ac:dyDescent="0.25">
      <c r="A34" s="8"/>
      <c r="B34" s="3" t="s">
        <v>7</v>
      </c>
      <c r="C34" s="31">
        <v>38038.660000000003</v>
      </c>
      <c r="D34" s="141">
        <v>36959.310000000005</v>
      </c>
      <c r="E34" s="214">
        <f t="shared" si="23"/>
        <v>0.32743473821040625</v>
      </c>
      <c r="F34" s="215">
        <f t="shared" si="24"/>
        <v>0.33588413743915729</v>
      </c>
      <c r="G34" s="52">
        <f t="shared" si="17"/>
        <v>-2.8375079458634937E-2</v>
      </c>
      <c r="I34" s="31">
        <v>16653.138999999996</v>
      </c>
      <c r="J34" s="141">
        <v>16223.961000000003</v>
      </c>
      <c r="K34" s="214">
        <f t="shared" si="18"/>
        <v>0.49749410311745124</v>
      </c>
      <c r="L34" s="215">
        <f t="shared" si="19"/>
        <v>0.49613166823023136</v>
      </c>
      <c r="M34" s="52">
        <f t="shared" si="20"/>
        <v>-2.577159777504966E-2</v>
      </c>
      <c r="O34" s="27">
        <f t="shared" si="21"/>
        <v>4.377951010892601</v>
      </c>
      <c r="P34" s="143">
        <f t="shared" si="21"/>
        <v>4.3896817878905212</v>
      </c>
      <c r="Q34" s="52">
        <f t="shared" si="22"/>
        <v>2.6795130801448848E-3</v>
      </c>
    </row>
    <row r="35" spans="1:19" ht="20.100000000000001" customHeight="1" x14ac:dyDescent="0.25">
      <c r="A35" s="8"/>
      <c r="B35" s="3" t="s">
        <v>8</v>
      </c>
      <c r="C35" s="31">
        <v>744.2399999999999</v>
      </c>
      <c r="D35" s="141">
        <v>605.91000000000008</v>
      </c>
      <c r="E35" s="214">
        <f t="shared" si="23"/>
        <v>6.4063778683505854E-3</v>
      </c>
      <c r="F35" s="215">
        <f t="shared" si="24"/>
        <v>5.5064761142932543E-3</v>
      </c>
      <c r="G35" s="52">
        <f t="shared" si="17"/>
        <v>-0.18586746210899688</v>
      </c>
      <c r="I35" s="31">
        <v>309.29100000000005</v>
      </c>
      <c r="J35" s="141">
        <v>253.93799999999999</v>
      </c>
      <c r="K35" s="214">
        <f t="shared" si="18"/>
        <v>9.2397264351963722E-3</v>
      </c>
      <c r="L35" s="215">
        <f t="shared" si="19"/>
        <v>7.7654700702897679E-3</v>
      </c>
      <c r="M35" s="52">
        <f t="shared" si="20"/>
        <v>-0.1789673802341486</v>
      </c>
      <c r="O35" s="27">
        <f t="shared" si="21"/>
        <v>4.1557965172525009</v>
      </c>
      <c r="P35" s="143">
        <f t="shared" si="21"/>
        <v>4.191018468089319</v>
      </c>
      <c r="Q35" s="52">
        <f t="shared" si="22"/>
        <v>8.4753790736857865E-3</v>
      </c>
    </row>
    <row r="36" spans="1:19" ht="20.100000000000001" customHeight="1" x14ac:dyDescent="0.25">
      <c r="A36" s="32"/>
      <c r="B36" s="33" t="s">
        <v>9</v>
      </c>
      <c r="C36" s="211">
        <v>1101.6799999999996</v>
      </c>
      <c r="D36" s="212">
        <v>2767.0799999999995</v>
      </c>
      <c r="E36" s="218">
        <f t="shared" si="23"/>
        <v>9.4832021525374493E-3</v>
      </c>
      <c r="F36" s="219">
        <f t="shared" si="24"/>
        <v>2.5147067924837965E-2</v>
      </c>
      <c r="G36" s="52">
        <f t="shared" si="17"/>
        <v>1.5116912352044154</v>
      </c>
      <c r="I36" s="211">
        <v>226.50300000000004</v>
      </c>
      <c r="J36" s="212">
        <v>397.13499999999993</v>
      </c>
      <c r="K36" s="218">
        <f t="shared" si="18"/>
        <v>6.7665265292274389E-3</v>
      </c>
      <c r="L36" s="219">
        <f t="shared" si="19"/>
        <v>1.2144460287017015E-2</v>
      </c>
      <c r="M36" s="52">
        <f t="shared" si="20"/>
        <v>0.75333218544566671</v>
      </c>
      <c r="O36" s="27">
        <f t="shared" si="21"/>
        <v>2.0559781424733146</v>
      </c>
      <c r="P36" s="143">
        <f t="shared" si="21"/>
        <v>1.4352132934356796</v>
      </c>
      <c r="Q36" s="52">
        <f t="shared" si="22"/>
        <v>-0.30193163838350101</v>
      </c>
    </row>
    <row r="37" spans="1:19" ht="20.100000000000001" customHeight="1" x14ac:dyDescent="0.25">
      <c r="A37" s="8" t="s">
        <v>134</v>
      </c>
      <c r="B37" s="3"/>
      <c r="C37" s="19">
        <v>251.85</v>
      </c>
      <c r="D37" s="140">
        <v>251.63</v>
      </c>
      <c r="E37" s="214">
        <f t="shared" si="23"/>
        <v>2.1679112465657516E-3</v>
      </c>
      <c r="F37" s="215">
        <f t="shared" si="24"/>
        <v>2.2867993342899299E-3</v>
      </c>
      <c r="G37" s="54">
        <f>(D37-C37)/C37</f>
        <v>-8.7353583482231039E-4</v>
      </c>
      <c r="I37" s="19">
        <v>56.911000000000001</v>
      </c>
      <c r="J37" s="140">
        <v>58.238</v>
      </c>
      <c r="K37" s="214">
        <f>I37/$I$40</f>
        <v>1.7001531604652598E-3</v>
      </c>
      <c r="L37" s="215">
        <f>J37/$J$40</f>
        <v>1.7809285965611115E-3</v>
      </c>
      <c r="M37" s="54">
        <f>(J37-I37)/I37</f>
        <v>2.3317109170459104E-2</v>
      </c>
      <c r="O37" s="238">
        <f t="shared" si="21"/>
        <v>2.2597180861623984</v>
      </c>
      <c r="P37" s="239">
        <f t="shared" si="21"/>
        <v>2.314429916941541</v>
      </c>
      <c r="Q37" s="54">
        <f t="shared" si="22"/>
        <v>2.4211794875730611E-2</v>
      </c>
    </row>
    <row r="38" spans="1:19" ht="20.100000000000001" customHeight="1" x14ac:dyDescent="0.25">
      <c r="A38" s="8" t="s">
        <v>10</v>
      </c>
      <c r="C38" s="19">
        <v>574.77</v>
      </c>
      <c r="D38" s="140">
        <v>415.36999999999995</v>
      </c>
      <c r="E38" s="214">
        <f t="shared" si="23"/>
        <v>4.9475892284637571E-3</v>
      </c>
      <c r="F38" s="215">
        <f t="shared" si="24"/>
        <v>3.7748592754600326E-3</v>
      </c>
      <c r="G38" s="52">
        <f t="shared" si="17"/>
        <v>-0.27732832263340124</v>
      </c>
      <c r="I38" s="19">
        <v>518.57000000000016</v>
      </c>
      <c r="J38" s="140">
        <v>225.67199999999997</v>
      </c>
      <c r="K38" s="214">
        <f t="shared" si="18"/>
        <v>1.549170502051396E-2</v>
      </c>
      <c r="L38" s="215">
        <f t="shared" si="19"/>
        <v>6.9010906666289902E-3</v>
      </c>
      <c r="M38" s="52">
        <f t="shared" si="20"/>
        <v>-0.56481863586401082</v>
      </c>
      <c r="O38" s="27">
        <f t="shared" si="21"/>
        <v>9.0222175826852506</v>
      </c>
      <c r="P38" s="143">
        <f t="shared" si="21"/>
        <v>5.4330356068083869</v>
      </c>
      <c r="Q38" s="52">
        <f t="shared" si="22"/>
        <v>-0.39781594081314853</v>
      </c>
    </row>
    <row r="39" spans="1:19" ht="20.100000000000001" customHeight="1" thickBot="1" x14ac:dyDescent="0.3">
      <c r="A39" s="8" t="s">
        <v>11</v>
      </c>
      <c r="B39" s="10"/>
      <c r="C39" s="21">
        <v>1276.0100000000002</v>
      </c>
      <c r="D39" s="142">
        <v>529.92000000000007</v>
      </c>
      <c r="E39" s="220">
        <f>C39/$C$40</f>
        <v>1.0983825410880943E-2</v>
      </c>
      <c r="F39" s="221">
        <f>D39/$D$40</f>
        <v>4.8158832540910052E-3</v>
      </c>
      <c r="G39" s="55">
        <f t="shared" si="17"/>
        <v>-0.58470544901685728</v>
      </c>
      <c r="I39" s="21">
        <v>277.27600000000001</v>
      </c>
      <c r="J39" s="142">
        <v>139.78999999999996</v>
      </c>
      <c r="K39" s="220">
        <f t="shared" si="18"/>
        <v>8.2833137305822306E-3</v>
      </c>
      <c r="L39" s="221">
        <f t="shared" si="19"/>
        <v>4.2748035391544648E-3</v>
      </c>
      <c r="M39" s="55">
        <f t="shared" si="20"/>
        <v>-0.49584529494078117</v>
      </c>
      <c r="O39" s="240">
        <f t="shared" si="21"/>
        <v>2.1729923746679098</v>
      </c>
      <c r="P39" s="241">
        <f t="shared" si="21"/>
        <v>2.6379453502415453</v>
      </c>
      <c r="Q39" s="55">
        <f>(P39-O39)/O39</f>
        <v>0.21396898626701</v>
      </c>
    </row>
    <row r="40" spans="1:19" ht="26.25" customHeight="1" thickBot="1" x14ac:dyDescent="0.3">
      <c r="A40" s="12" t="s">
        <v>12</v>
      </c>
      <c r="B40" s="48"/>
      <c r="C40" s="213">
        <f>C28+C29+C30+C33+C37+C38+C39</f>
        <v>116171.73000000003</v>
      </c>
      <c r="D40" s="226">
        <f>D28+D29+D30+D33+D37+D38+D39</f>
        <v>110035.89000000003</v>
      </c>
      <c r="E40" s="222">
        <f>C40/$C$40</f>
        <v>1</v>
      </c>
      <c r="F40" s="223">
        <f>D40/$D$40</f>
        <v>1</v>
      </c>
      <c r="G40" s="55">
        <f t="shared" si="17"/>
        <v>-5.2816980516688483E-2</v>
      </c>
      <c r="H40" s="1"/>
      <c r="I40" s="213">
        <f>I28+I29+I30+I33+I37+I38+I39</f>
        <v>33474.042999999998</v>
      </c>
      <c r="J40" s="226">
        <f>J28+J29+J30+J33+J37+J38+J39</f>
        <v>32700.918000000005</v>
      </c>
      <c r="K40" s="222">
        <f>K28+K29+K30+K33+K37+K38+K39</f>
        <v>1</v>
      </c>
      <c r="L40" s="223">
        <f>L28+L29+L30+L33+L37+L38+L39</f>
        <v>1</v>
      </c>
      <c r="M40" s="55">
        <f t="shared" si="20"/>
        <v>-2.3096254013893473E-2</v>
      </c>
      <c r="N40" s="1"/>
      <c r="O40" s="24">
        <f t="shared" si="21"/>
        <v>2.8814276072156275</v>
      </c>
      <c r="P40" s="242">
        <f t="shared" si="21"/>
        <v>2.9718410965731268</v>
      </c>
      <c r="Q40" s="55">
        <f>(P40-O40)/O40</f>
        <v>3.1378018705410876E-2</v>
      </c>
    </row>
    <row r="42" spans="1:19" x14ac:dyDescent="0.25">
      <c r="A42" s="1"/>
      <c r="C42" s="119"/>
    </row>
    <row r="43" spans="1:19" ht="8.25" customHeight="1" thickBot="1" x14ac:dyDescent="0.3"/>
    <row r="44" spans="1:19" ht="15" customHeight="1" x14ac:dyDescent="0.25">
      <c r="A44" s="327" t="s">
        <v>15</v>
      </c>
      <c r="B44" s="341"/>
      <c r="C44" s="344" t="s">
        <v>1</v>
      </c>
      <c r="D44" s="345"/>
      <c r="E44" s="340" t="s">
        <v>104</v>
      </c>
      <c r="F44" s="340"/>
      <c r="G44" s="130" t="s">
        <v>0</v>
      </c>
      <c r="I44" s="346">
        <v>1000</v>
      </c>
      <c r="J44" s="345"/>
      <c r="K44" s="340" t="s">
        <v>104</v>
      </c>
      <c r="L44" s="340"/>
      <c r="M44" s="130" t="s">
        <v>0</v>
      </c>
      <c r="O44" s="352" t="s">
        <v>22</v>
      </c>
      <c r="P44" s="340"/>
      <c r="Q44" s="130" t="s">
        <v>0</v>
      </c>
    </row>
    <row r="45" spans="1:19" ht="15" customHeight="1" x14ac:dyDescent="0.25">
      <c r="A45" s="342"/>
      <c r="B45" s="343"/>
      <c r="C45" s="347" t="str">
        <f>C5</f>
        <v>dez</v>
      </c>
      <c r="D45" s="348"/>
      <c r="E45" s="349" t="str">
        <f>C45</f>
        <v>dez</v>
      </c>
      <c r="F45" s="349"/>
      <c r="G45" s="131" t="str">
        <f>G5</f>
        <v>2022 /2021</v>
      </c>
      <c r="I45" s="350" t="str">
        <f>C5</f>
        <v>dez</v>
      </c>
      <c r="J45" s="348"/>
      <c r="K45" s="349" t="str">
        <f>I45</f>
        <v>dez</v>
      </c>
      <c r="L45" s="349"/>
      <c r="M45" s="131" t="str">
        <f>G45</f>
        <v>2022 /2021</v>
      </c>
      <c r="O45" s="350" t="str">
        <f>C5</f>
        <v>dez</v>
      </c>
      <c r="P45" s="348"/>
      <c r="Q45" s="131" t="str">
        <f>Q25</f>
        <v>2022 /2021</v>
      </c>
    </row>
    <row r="46" spans="1:19" ht="15.75" customHeight="1" x14ac:dyDescent="0.25">
      <c r="A46" s="342"/>
      <c r="B46" s="343"/>
      <c r="C46" s="139">
        <f>C6</f>
        <v>2021</v>
      </c>
      <c r="D46" s="137">
        <f>D6</f>
        <v>2022</v>
      </c>
      <c r="E46" s="68">
        <f>C46</f>
        <v>2021</v>
      </c>
      <c r="F46" s="137">
        <f>D46</f>
        <v>2022</v>
      </c>
      <c r="G46" s="131" t="str">
        <f>G26</f>
        <v>HL</v>
      </c>
      <c r="I46" s="16">
        <f>C6</f>
        <v>2021</v>
      </c>
      <c r="J46" s="138">
        <f>D6</f>
        <v>2022</v>
      </c>
      <c r="K46" s="68">
        <f>I46</f>
        <v>2021</v>
      </c>
      <c r="L46" s="137">
        <f>J46</f>
        <v>2022</v>
      </c>
      <c r="M46" s="260">
        <f>M26</f>
        <v>1000</v>
      </c>
      <c r="O46" s="16">
        <f>O26</f>
        <v>2021</v>
      </c>
      <c r="P46" s="138">
        <f>P26</f>
        <v>2022</v>
      </c>
      <c r="Q46" s="131"/>
    </row>
    <row r="47" spans="1:19" s="271" customFormat="1" ht="19.5" customHeight="1" x14ac:dyDescent="0.25">
      <c r="A47" s="23" t="s">
        <v>115</v>
      </c>
      <c r="B47" s="15"/>
      <c r="C47" s="78">
        <f>C48+C49</f>
        <v>58155.489999999991</v>
      </c>
      <c r="D47" s="210">
        <f>D48+D49</f>
        <v>58441.560000000005</v>
      </c>
      <c r="E47" s="216">
        <f>C47/$C$60</f>
        <v>0.4699225060641754</v>
      </c>
      <c r="F47" s="217">
        <f>D47/$D$60</f>
        <v>0.54146101070579933</v>
      </c>
      <c r="G47" s="53">
        <f>(D47-C47)/C47</f>
        <v>4.9190540738288735E-3</v>
      </c>
      <c r="H47"/>
      <c r="I47" s="78">
        <f>I48+I49</f>
        <v>17916.524999999994</v>
      </c>
      <c r="J47" s="210">
        <f>J48+J49</f>
        <v>18741.995000000003</v>
      </c>
      <c r="K47" s="216">
        <f>I47/$I$60</f>
        <v>0.51717852109347306</v>
      </c>
      <c r="L47" s="217">
        <f>J47/$J$60</f>
        <v>0.566932542027342</v>
      </c>
      <c r="M47" s="53">
        <f>(J47-I47)/I47</f>
        <v>4.6073108485044319E-2</v>
      </c>
      <c r="N47"/>
      <c r="O47" s="63">
        <f t="shared" ref="O47" si="25">(I47/C47)*10</f>
        <v>3.0807968430839456</v>
      </c>
      <c r="P47" s="237">
        <f t="shared" ref="P47" si="26">(J47/D47)*10</f>
        <v>3.2069635033698622</v>
      </c>
      <c r="Q47" s="53">
        <f>(P47-O47)/O47</f>
        <v>4.0952606326232467E-2</v>
      </c>
      <c r="R47" s="272"/>
      <c r="S47" s="272"/>
    </row>
    <row r="48" spans="1:19" ht="20.100000000000001" customHeight="1" x14ac:dyDescent="0.25">
      <c r="A48" s="8" t="s">
        <v>4</v>
      </c>
      <c r="C48" s="19">
        <v>24352.87</v>
      </c>
      <c r="D48" s="140">
        <v>26483.039999999997</v>
      </c>
      <c r="E48" s="214">
        <f>C48/$C$60</f>
        <v>0.19678213871562389</v>
      </c>
      <c r="F48" s="215">
        <f>D48/$D$60</f>
        <v>0.24536534625294243</v>
      </c>
      <c r="G48" s="52">
        <f>(D48-C48)/C48</f>
        <v>8.7471004444239969E-2</v>
      </c>
      <c r="I48" s="19">
        <v>9669.7619999999952</v>
      </c>
      <c r="J48" s="140">
        <v>10058.455000000002</v>
      </c>
      <c r="K48" s="214">
        <f>I48/$I$60</f>
        <v>0.2791274094996582</v>
      </c>
      <c r="L48" s="215">
        <f>J48/$J$60</f>
        <v>0.30426139063731628</v>
      </c>
      <c r="M48" s="52">
        <f>(J48-I48)/I48</f>
        <v>4.0196749413274779E-2</v>
      </c>
      <c r="O48" s="27">
        <f t="shared" ref="O48:P60" si="27">(I48/C48)*10</f>
        <v>3.970686822538779</v>
      </c>
      <c r="P48" s="143">
        <f t="shared" si="27"/>
        <v>3.7980741636911786</v>
      </c>
      <c r="Q48" s="52">
        <f>(P48-O48)/O48</f>
        <v>-4.3471738407521984E-2</v>
      </c>
    </row>
    <row r="49" spans="1:1023 1025:2047 2049:3071 3073:4095 4097:5119 5121:6143 6145:7167 7169:8191 8193:9215 9217:10239 10241:11263 11265:12287 12289:13311 13313:14335 14337:15359 15361:16383" ht="20.100000000000001" customHeight="1" x14ac:dyDescent="0.25">
      <c r="A49" s="8" t="s">
        <v>5</v>
      </c>
      <c r="C49" s="19">
        <v>33802.619999999995</v>
      </c>
      <c r="D49" s="140">
        <v>31958.520000000008</v>
      </c>
      <c r="E49" s="214">
        <f>C49/$C$60</f>
        <v>0.27314036734855157</v>
      </c>
      <c r="F49" s="215">
        <f>D49/$D$60</f>
        <v>0.29609566445285695</v>
      </c>
      <c r="G49" s="52">
        <f>(D49-C49)/C49</f>
        <v>-5.4554942782541353E-2</v>
      </c>
      <c r="I49" s="19">
        <v>8246.762999999999</v>
      </c>
      <c r="J49" s="140">
        <v>8683.5399999999991</v>
      </c>
      <c r="K49" s="214">
        <f>I49/$I$60</f>
        <v>0.23805111159381487</v>
      </c>
      <c r="L49" s="215">
        <f>J49/$J$60</f>
        <v>0.26267115139002567</v>
      </c>
      <c r="M49" s="52">
        <f>(J49-I49)/I49</f>
        <v>5.2963447597560415E-2</v>
      </c>
      <c r="O49" s="27">
        <f t="shared" si="27"/>
        <v>2.4396815986453122</v>
      </c>
      <c r="P49" s="143">
        <f t="shared" si="27"/>
        <v>2.7171283275946436</v>
      </c>
      <c r="Q49" s="52">
        <f>(P49-O49)/O49</f>
        <v>0.11372251571819451</v>
      </c>
    </row>
    <row r="50" spans="1:1023 1025:2047 2049:3071 3073:4095 4097:5119 5121:6143 6145:7167 7169:8191 8193:9215 9217:10239 10241:11263 11265:12287 12289:13311 13313:14335 14337:15359 15361:16383" ht="20.100000000000001" customHeight="1" x14ac:dyDescent="0.25">
      <c r="A50" s="23" t="s">
        <v>38</v>
      </c>
      <c r="B50" s="15"/>
      <c r="C50" s="78">
        <f>C51+C52</f>
        <v>49678.569999999992</v>
      </c>
      <c r="D50" s="210">
        <f>D51+D52</f>
        <v>39616.109999999993</v>
      </c>
      <c r="E50" s="216">
        <f>C50/$C$60</f>
        <v>0.40142518121822313</v>
      </c>
      <c r="F50" s="217">
        <f>D50/$D$60</f>
        <v>0.36704323020864127</v>
      </c>
      <c r="G50" s="53">
        <f>(D50-C50)/C50</f>
        <v>-0.2025513214249122</v>
      </c>
      <c r="I50" s="78">
        <f>I51+I52</f>
        <v>5881.2770000000019</v>
      </c>
      <c r="J50" s="210">
        <f>J51+J52</f>
        <v>5804.1729999999998</v>
      </c>
      <c r="K50" s="216">
        <f>I50/$I$60</f>
        <v>0.16976897813616534</v>
      </c>
      <c r="L50" s="217">
        <f>J50/$J$60</f>
        <v>0.175572267160271</v>
      </c>
      <c r="M50" s="53">
        <f>(J50-I50)/I50</f>
        <v>-1.3110077964360813E-2</v>
      </c>
      <c r="O50" s="63">
        <f t="shared" si="27"/>
        <v>1.1838660009738611</v>
      </c>
      <c r="P50" s="237">
        <f t="shared" si="27"/>
        <v>1.4651042214896923</v>
      </c>
      <c r="Q50" s="53">
        <f>(P50-O50)/O50</f>
        <v>0.23755916656486598</v>
      </c>
    </row>
    <row r="51" spans="1:1023 1025:2047 2049:3071 3073:4095 4097:5119 5121:6143 6145:7167 7169:8191 8193:9215 9217:10239 10241:11263 11265:12287 12289:13311 13313:14335 14337:15359 15361:16383" ht="20.100000000000001" customHeight="1" x14ac:dyDescent="0.25">
      <c r="A51" s="8"/>
      <c r="B51" t="s">
        <v>6</v>
      </c>
      <c r="C51" s="31">
        <v>49027.159999999996</v>
      </c>
      <c r="D51" s="141">
        <v>37683.799999999996</v>
      </c>
      <c r="E51" s="214">
        <f t="shared" ref="E51:E57" si="28">C51/$C$60</f>
        <v>0.39616149554254121</v>
      </c>
      <c r="F51" s="215">
        <f t="shared" ref="F51:F57" si="29">D51/$D$60</f>
        <v>0.34914037947028104</v>
      </c>
      <c r="G51" s="52">
        <f t="shared" ref="G51:G59" si="30">(D51-C51)/C51</f>
        <v>-0.23136889838203969</v>
      </c>
      <c r="I51" s="31">
        <v>5725.4330000000018</v>
      </c>
      <c r="J51" s="141">
        <v>5384.9189999999999</v>
      </c>
      <c r="K51" s="214">
        <f t="shared" ref="K51:K58" si="31">I51/$I$60</f>
        <v>0.16527038427149063</v>
      </c>
      <c r="L51" s="215">
        <f t="shared" ref="L51:L58" si="32">J51/$J$60</f>
        <v>0.16289012014363102</v>
      </c>
      <c r="M51" s="52">
        <f t="shared" ref="M51:M58" si="33">(J51-I51)/I51</f>
        <v>-5.94739297447026E-2</v>
      </c>
      <c r="O51" s="27">
        <f t="shared" si="27"/>
        <v>1.1678084147643881</v>
      </c>
      <c r="P51" s="143">
        <f t="shared" si="27"/>
        <v>1.428974519554822</v>
      </c>
      <c r="Q51" s="52">
        <f t="shared" ref="Q51:Q58" si="34">(P51-O51)/O51</f>
        <v>0.22363780007795681</v>
      </c>
    </row>
    <row r="52" spans="1:1023 1025:2047 2049:3071 3073:4095 4097:5119 5121:6143 6145:7167 7169:8191 8193:9215 9217:10239 10241:11263 11265:12287 12289:13311 13313:14335 14337:15359 15361:16383" ht="20.100000000000001" customHeight="1" x14ac:dyDescent="0.25">
      <c r="A52" s="8"/>
      <c r="B52" t="s">
        <v>39</v>
      </c>
      <c r="C52" s="31">
        <v>651.40999999999985</v>
      </c>
      <c r="D52" s="141">
        <v>1932.3100000000004</v>
      </c>
      <c r="E52" s="218">
        <f t="shared" si="28"/>
        <v>5.2636856756819433E-3</v>
      </c>
      <c r="F52" s="219">
        <f t="shared" si="29"/>
        <v>1.7902850738360225E-2</v>
      </c>
      <c r="G52" s="52">
        <f t="shared" si="30"/>
        <v>1.9663499178704669</v>
      </c>
      <c r="I52" s="31">
        <v>155.84399999999997</v>
      </c>
      <c r="J52" s="141">
        <v>419.25399999999996</v>
      </c>
      <c r="K52" s="218">
        <f t="shared" si="31"/>
        <v>4.4985938646747194E-3</v>
      </c>
      <c r="L52" s="219">
        <f t="shared" si="32"/>
        <v>1.2682147016639967E-2</v>
      </c>
      <c r="M52" s="52">
        <f t="shared" si="33"/>
        <v>1.6902158568825236</v>
      </c>
      <c r="O52" s="27">
        <f t="shared" si="27"/>
        <v>2.3924103099430467</v>
      </c>
      <c r="P52" s="143">
        <f t="shared" si="27"/>
        <v>2.1697036189845309</v>
      </c>
      <c r="Q52" s="52">
        <f t="shared" si="34"/>
        <v>-9.3088835988095003E-2</v>
      </c>
    </row>
    <row r="53" spans="1:1023 1025:2047 2049:3071 3073:4095 4097:5119 5121:6143 6145:7167 7169:8191 8193:9215 9217:10239 10241:11263 11265:12287 12289:13311 13313:14335 14337:15359 15361:16383" ht="20.100000000000001" customHeight="1" x14ac:dyDescent="0.25">
      <c r="A53" s="23" t="s">
        <v>133</v>
      </c>
      <c r="B53" s="15"/>
      <c r="C53" s="78">
        <f>SUM(C54:C56)</f>
        <v>13665.550000000003</v>
      </c>
      <c r="D53" s="210">
        <f>SUM(D54:D56)</f>
        <v>8707.0500000000011</v>
      </c>
      <c r="E53" s="216">
        <f t="shared" si="28"/>
        <v>0.11042378806790717</v>
      </c>
      <c r="F53" s="217">
        <f t="shared" si="29"/>
        <v>8.0670811889106492E-2</v>
      </c>
      <c r="G53" s="53">
        <f t="shared" si="30"/>
        <v>-0.36284672040276467</v>
      </c>
      <c r="I53" s="78">
        <f>SUM(I54:I56)</f>
        <v>9652.4560000000001</v>
      </c>
      <c r="J53" s="210">
        <f>SUM(J54:J56)</f>
        <v>7909.4739999999983</v>
      </c>
      <c r="K53" s="216">
        <f t="shared" si="31"/>
        <v>0.27862785439697835</v>
      </c>
      <c r="L53" s="217">
        <f t="shared" si="32"/>
        <v>0.23925618382243552</v>
      </c>
      <c r="M53" s="53">
        <f t="shared" si="33"/>
        <v>-0.18057393890218218</v>
      </c>
      <c r="O53" s="63">
        <f t="shared" si="27"/>
        <v>7.0633498102893757</v>
      </c>
      <c r="P53" s="237">
        <f t="shared" si="27"/>
        <v>9.0839882623850752</v>
      </c>
      <c r="Q53" s="53">
        <f t="shared" si="34"/>
        <v>0.28607367698994318</v>
      </c>
    </row>
    <row r="54" spans="1:1023 1025:2047 2049:3071 3073:4095 4097:5119 5121:6143 6145:7167 7169:8191 8193:9215 9217:10239 10241:11263 11265:12287 12289:13311 13313:14335 14337:15359 15361:16383" ht="20.100000000000001" customHeight="1" x14ac:dyDescent="0.25">
      <c r="A54" s="8"/>
      <c r="B54" s="3" t="s">
        <v>7</v>
      </c>
      <c r="C54" s="31">
        <v>12438.800000000003</v>
      </c>
      <c r="D54" s="141">
        <v>8091.420000000001</v>
      </c>
      <c r="E54" s="214">
        <f t="shared" si="28"/>
        <v>0.10051109651781917</v>
      </c>
      <c r="F54" s="215">
        <f t="shared" si="29"/>
        <v>7.4967000388852026E-2</v>
      </c>
      <c r="G54" s="52">
        <f t="shared" si="30"/>
        <v>-0.34950155963597784</v>
      </c>
      <c r="I54" s="31">
        <v>8745.3450000000012</v>
      </c>
      <c r="J54" s="141">
        <v>7297.4429999999984</v>
      </c>
      <c r="K54" s="214">
        <f t="shared" si="31"/>
        <v>0.25244318267924171</v>
      </c>
      <c r="L54" s="215">
        <f t="shared" si="32"/>
        <v>0.22074266428358513</v>
      </c>
      <c r="M54" s="52">
        <f t="shared" si="33"/>
        <v>-0.16556259358550207</v>
      </c>
      <c r="O54" s="27">
        <f t="shared" si="27"/>
        <v>7.0306982988712727</v>
      </c>
      <c r="P54" s="143">
        <f t="shared" si="27"/>
        <v>9.0187420749386362</v>
      </c>
      <c r="Q54" s="52">
        <f t="shared" si="34"/>
        <v>0.28276619071913944</v>
      </c>
    </row>
    <row r="55" spans="1:1023 1025:2047 2049:3071 3073:4095 4097:5119 5121:6143 6145:7167 7169:8191 8193:9215 9217:10239 10241:11263 11265:12287 12289:13311 13313:14335 14337:15359 15361:16383" ht="20.100000000000001" customHeight="1" x14ac:dyDescent="0.25">
      <c r="A55" s="8"/>
      <c r="B55" s="3" t="s">
        <v>8</v>
      </c>
      <c r="C55" s="31">
        <v>951.87999999999988</v>
      </c>
      <c r="D55" s="141">
        <v>515.43999999999994</v>
      </c>
      <c r="E55" s="214">
        <f t="shared" si="28"/>
        <v>7.6916183677992796E-3</v>
      </c>
      <c r="F55" s="215">
        <f t="shared" si="29"/>
        <v>4.7755512234477857E-3</v>
      </c>
      <c r="G55" s="52">
        <f t="shared" si="30"/>
        <v>-0.45850317266882379</v>
      </c>
      <c r="I55" s="31">
        <v>780.01400000000001</v>
      </c>
      <c r="J55" s="141">
        <v>534.15299999999991</v>
      </c>
      <c r="K55" s="214">
        <f t="shared" si="31"/>
        <v>2.2515888932268083E-2</v>
      </c>
      <c r="L55" s="215">
        <f t="shared" si="32"/>
        <v>1.6157763254206967E-2</v>
      </c>
      <c r="M55" s="52">
        <f t="shared" si="33"/>
        <v>-0.31520075280700105</v>
      </c>
      <c r="O55" s="27">
        <f t="shared" si="27"/>
        <v>8.1944572845316639</v>
      </c>
      <c r="P55" s="143">
        <f t="shared" si="27"/>
        <v>10.363049045475709</v>
      </c>
      <c r="Q55" s="52">
        <f t="shared" si="34"/>
        <v>0.26464129174699652</v>
      </c>
    </row>
    <row r="56" spans="1:1023 1025:2047 2049:3071 3073:4095 4097:5119 5121:6143 6145:7167 7169:8191 8193:9215 9217:10239 10241:11263 11265:12287 12289:13311 13313:14335 14337:15359 15361:16383" ht="20.100000000000001" customHeight="1" x14ac:dyDescent="0.25">
      <c r="A56" s="32"/>
      <c r="B56" s="33" t="s">
        <v>9</v>
      </c>
      <c r="C56" s="211">
        <v>274.86999999999995</v>
      </c>
      <c r="D56" s="212">
        <v>100.19</v>
      </c>
      <c r="E56" s="218">
        <f t="shared" si="28"/>
        <v>2.2210731822887211E-3</v>
      </c>
      <c r="F56" s="219">
        <f t="shared" si="29"/>
        <v>9.2826027680667717E-4</v>
      </c>
      <c r="G56" s="52">
        <f t="shared" si="30"/>
        <v>-0.63550041837959759</v>
      </c>
      <c r="I56" s="211">
        <v>127.09700000000001</v>
      </c>
      <c r="J56" s="212">
        <v>77.878</v>
      </c>
      <c r="K56" s="218">
        <f t="shared" si="31"/>
        <v>3.6687827854685645E-3</v>
      </c>
      <c r="L56" s="219">
        <f t="shared" si="32"/>
        <v>2.3557562846434083E-3</v>
      </c>
      <c r="M56" s="52">
        <f t="shared" si="33"/>
        <v>-0.38725540335334435</v>
      </c>
      <c r="O56" s="27">
        <f t="shared" si="27"/>
        <v>4.6238949321497449</v>
      </c>
      <c r="P56" s="143">
        <f t="shared" si="27"/>
        <v>7.7730312406427791</v>
      </c>
      <c r="Q56" s="52">
        <f t="shared" si="34"/>
        <v>0.68105706438033942</v>
      </c>
    </row>
    <row r="57" spans="1:1023 1025:2047 2049:3071 3073:4095 4097:5119 5121:6143 6145:7167 7169:8191 8193:9215 9217:10239 10241:11263 11265:12287 12289:13311 13313:14335 14337:15359 15361:16383" ht="20.100000000000001" customHeight="1" x14ac:dyDescent="0.25">
      <c r="A57" s="8" t="s">
        <v>134</v>
      </c>
      <c r="B57" s="3"/>
      <c r="C57" s="19">
        <v>292.67</v>
      </c>
      <c r="D57" s="140">
        <v>59.61</v>
      </c>
      <c r="E57" s="214">
        <f t="shared" si="28"/>
        <v>2.3649051852164303E-3</v>
      </c>
      <c r="F57" s="215">
        <f t="shared" si="29"/>
        <v>5.522866064522011E-4</v>
      </c>
      <c r="G57" s="54">
        <f t="shared" si="30"/>
        <v>-0.79632350428810605</v>
      </c>
      <c r="I57" s="19">
        <v>436.75600000000003</v>
      </c>
      <c r="J57" s="140">
        <v>35.923999999999999</v>
      </c>
      <c r="K57" s="214">
        <f t="shared" si="31"/>
        <v>1.2607401388310568E-2</v>
      </c>
      <c r="L57" s="215">
        <f t="shared" si="32"/>
        <v>1.0866764525222757E-3</v>
      </c>
      <c r="M57" s="54">
        <f t="shared" si="33"/>
        <v>-0.91774812481110735</v>
      </c>
      <c r="O57" s="238">
        <f t="shared" si="27"/>
        <v>14.923155772713294</v>
      </c>
      <c r="P57" s="239">
        <f t="shared" si="27"/>
        <v>6.0265056198624389</v>
      </c>
      <c r="Q57" s="54">
        <f t="shared" si="34"/>
        <v>-0.59616412830845134</v>
      </c>
    </row>
    <row r="58" spans="1:1023 1025:2047 2049:3071 3073:4095 4097:5119 5121:6143 6145:7167 7169:8191 8193:9215 9217:10239 10241:11263 11265:12287 12289:13311 13313:14335 14337:15359 15361:16383" ht="20.100000000000001" customHeight="1" x14ac:dyDescent="0.25">
      <c r="A58" s="8" t="s">
        <v>10</v>
      </c>
      <c r="C58" s="19">
        <v>713.64999999999986</v>
      </c>
      <c r="D58" s="140">
        <v>972.9799999999999</v>
      </c>
      <c r="E58" s="214">
        <f>C58/$C$60</f>
        <v>5.7666128589527622E-3</v>
      </c>
      <c r="F58" s="215">
        <f>D58/$D$60</f>
        <v>9.0146589891941381E-3</v>
      </c>
      <c r="G58" s="52">
        <f t="shared" si="30"/>
        <v>0.36338541301758576</v>
      </c>
      <c r="I58" s="19">
        <v>508.07400000000007</v>
      </c>
      <c r="J58" s="140">
        <v>532.81099999999992</v>
      </c>
      <c r="K58" s="214">
        <f t="shared" si="31"/>
        <v>1.4666067215938657E-2</v>
      </c>
      <c r="L58" s="215">
        <f t="shared" si="32"/>
        <v>1.6117168671218301E-2</v>
      </c>
      <c r="M58" s="52">
        <f t="shared" si="33"/>
        <v>4.8687789573959403E-2</v>
      </c>
      <c r="O58" s="27">
        <f t="shared" si="27"/>
        <v>7.1193722412947551</v>
      </c>
      <c r="P58" s="143">
        <f t="shared" si="27"/>
        <v>5.4760735061357888</v>
      </c>
      <c r="Q58" s="52">
        <f t="shared" si="34"/>
        <v>-0.23082073523663793</v>
      </c>
    </row>
    <row r="59" spans="1:1023 1025:2047 2049:3071 3073:4095 4097:5119 5121:6143 6145:7167 7169:8191 8193:9215 9217:10239 10241:11263 11265:12287 12289:13311 13313:14335 14337:15359 15361:16383" ht="20.100000000000001" customHeight="1" thickBot="1" x14ac:dyDescent="0.3">
      <c r="A59" s="8" t="s">
        <v>11</v>
      </c>
      <c r="B59" s="10"/>
      <c r="C59" s="21">
        <v>1249.5600000000002</v>
      </c>
      <c r="D59" s="142">
        <v>135.78000000000003</v>
      </c>
      <c r="E59" s="220">
        <f>C59/$C$60</f>
        <v>1.0097006605525141E-2</v>
      </c>
      <c r="F59" s="221">
        <f>D59/$D$60</f>
        <v>1.2580016008065741E-3</v>
      </c>
      <c r="G59" s="55">
        <f t="shared" si="30"/>
        <v>-0.89133775088831269</v>
      </c>
      <c r="I59" s="21">
        <v>247.73699999999999</v>
      </c>
      <c r="J59" s="142">
        <v>34.221000000000004</v>
      </c>
      <c r="K59" s="220">
        <f>I59/$I$60</f>
        <v>7.1511777691340133E-3</v>
      </c>
      <c r="L59" s="221">
        <f>J59/$J$60</f>
        <v>1.0351618662110234E-3</v>
      </c>
      <c r="M59" s="55">
        <f>(J59-I59)/I59</f>
        <v>-0.86186560747889895</v>
      </c>
      <c r="O59" s="240">
        <f t="shared" si="27"/>
        <v>1.982593873043311</v>
      </c>
      <c r="P59" s="241">
        <f t="shared" si="27"/>
        <v>2.5203269995581086</v>
      </c>
      <c r="Q59" s="55">
        <f>(P59-O59)/O59</f>
        <v>0.27122706966171001</v>
      </c>
    </row>
    <row r="60" spans="1:1023 1025:2047 2049:3071 3073:4095 4097:5119 5121:6143 6145:7167 7169:8191 8193:9215 9217:10239 10241:11263 11265:12287 12289:13311 13313:14335 14337:15359 15361:16383" ht="26.25" customHeight="1" thickBot="1" x14ac:dyDescent="0.3">
      <c r="A60" s="12" t="s">
        <v>12</v>
      </c>
      <c r="B60" s="48"/>
      <c r="C60" s="213">
        <f>C48+C49+C50+C53+C57+C58+C59</f>
        <v>123755.48999999998</v>
      </c>
      <c r="D60" s="226">
        <f>D48+D49+D50+D53+D57+D58+D59</f>
        <v>107933.09</v>
      </c>
      <c r="E60" s="222">
        <f>E48+E49+E50+E53+E57+E58+E59</f>
        <v>1.0000000000000002</v>
      </c>
      <c r="F60" s="223">
        <f>F48+F49+F50+F53+F57+F58+F59</f>
        <v>1</v>
      </c>
      <c r="G60" s="55">
        <f>(D60-C60)/C60</f>
        <v>-0.12785210579344788</v>
      </c>
      <c r="H60" s="1"/>
      <c r="I60" s="213">
        <f>I48+I49+I50+I53+I57+I58+I59</f>
        <v>34642.824999999997</v>
      </c>
      <c r="J60" s="226">
        <f>J48+J49+J50+J53+J57+J58+J59</f>
        <v>33058.597999999998</v>
      </c>
      <c r="K60" s="222">
        <f>K48+K49+K50+K53+K57+K58+K59</f>
        <v>1</v>
      </c>
      <c r="L60" s="223">
        <f>L48+L49+L50+L53+L57+L58+L59</f>
        <v>0.99999999999999989</v>
      </c>
      <c r="M60" s="55">
        <f>(J60-I60)/I60</f>
        <v>-4.5730306347706896E-2</v>
      </c>
      <c r="N60" s="1"/>
      <c r="O60" s="24">
        <f t="shared" si="27"/>
        <v>2.7992960150697153</v>
      </c>
      <c r="P60" s="242">
        <f t="shared" si="27"/>
        <v>3.0628788631920019</v>
      </c>
      <c r="Q60" s="55">
        <f>(P60-O60)/O60</f>
        <v>9.4160405581730583E-2</v>
      </c>
    </row>
    <row r="62" spans="1:1023 1025:2047 2049:3071 3073:4095 4097:5119 5121:6143 6145:7167 7169:8191 8193:9215 9217:10239 10241:11263 11265:12287 12289:13311 13313:14335 14337:15359 15361:16383" x14ac:dyDescent="0.25">
      <c r="A62" s="1"/>
      <c r="C62" s="1"/>
      <c r="E62" s="1"/>
      <c r="G62" s="1"/>
      <c r="I62" s="1"/>
      <c r="K62" s="1"/>
      <c r="M62" s="1"/>
      <c r="O62" s="1"/>
      <c r="P62"/>
      <c r="Q62" s="1"/>
      <c r="S62" s="1"/>
      <c r="U62" s="1"/>
      <c r="W62" s="1"/>
      <c r="Y62" s="1"/>
      <c r="AA62" s="1"/>
      <c r="AC62" s="1"/>
      <c r="AE62" s="1"/>
      <c r="AG62" s="1"/>
      <c r="AI62" s="1"/>
      <c r="AK62" s="1"/>
      <c r="AM62" s="1"/>
      <c r="AO62" s="1"/>
      <c r="AQ62" s="1"/>
      <c r="AS62" s="1"/>
      <c r="AU62" s="1"/>
      <c r="AW62" s="1"/>
      <c r="AY62" s="1"/>
      <c r="BA62" s="1"/>
      <c r="BC62" s="1"/>
      <c r="BE62" s="1"/>
      <c r="BG62" s="1"/>
      <c r="BI62" s="1"/>
      <c r="BK62" s="1"/>
      <c r="BM62" s="1"/>
      <c r="BO62" s="1"/>
      <c r="BQ62" s="1"/>
      <c r="BS62" s="1"/>
      <c r="BU62" s="1"/>
      <c r="BW62" s="1"/>
      <c r="BY62" s="1"/>
      <c r="CA62" s="1"/>
      <c r="CC62" s="1"/>
      <c r="CE62" s="1"/>
      <c r="CG62" s="1"/>
      <c r="CI62" s="1"/>
      <c r="CK62" s="1"/>
      <c r="CM62" s="1"/>
      <c r="CO62" s="1"/>
      <c r="CQ62" s="1"/>
      <c r="CS62" s="1"/>
      <c r="CU62" s="1"/>
      <c r="CW62" s="1"/>
      <c r="CY62" s="1"/>
      <c r="DA62" s="1"/>
      <c r="DC62" s="1"/>
      <c r="DE62" s="1"/>
      <c r="DG62" s="1"/>
      <c r="DI62" s="1"/>
      <c r="DK62" s="1"/>
      <c r="DM62" s="1"/>
      <c r="DO62" s="1"/>
      <c r="DQ62" s="1"/>
      <c r="DS62" s="1"/>
      <c r="DU62" s="1"/>
      <c r="DW62" s="1"/>
      <c r="DY62" s="1"/>
      <c r="EA62" s="1"/>
      <c r="EC62" s="1"/>
      <c r="EE62" s="1"/>
      <c r="EG62" s="1"/>
      <c r="EI62" s="1"/>
      <c r="EK62" s="1"/>
      <c r="EM62" s="1"/>
      <c r="EO62" s="1"/>
      <c r="EQ62" s="1"/>
      <c r="ES62" s="1"/>
      <c r="EU62" s="1"/>
      <c r="EW62" s="1"/>
      <c r="EY62" s="1"/>
      <c r="FA62" s="1"/>
      <c r="FC62" s="1"/>
      <c r="FE62" s="1"/>
      <c r="FG62" s="1"/>
      <c r="FI62" s="1"/>
      <c r="FK62" s="1"/>
      <c r="FM62" s="1"/>
      <c r="FO62" s="1"/>
      <c r="FQ62" s="1"/>
      <c r="FS62" s="1"/>
      <c r="FU62" s="1"/>
      <c r="FW62" s="1"/>
      <c r="FY62" s="1"/>
      <c r="GA62" s="1"/>
      <c r="GC62" s="1"/>
      <c r="GE62" s="1"/>
      <c r="GG62" s="1"/>
      <c r="GI62" s="1"/>
      <c r="GK62" s="1"/>
      <c r="GM62" s="1"/>
      <c r="GO62" s="1"/>
      <c r="GQ62" s="1"/>
      <c r="GS62" s="1"/>
      <c r="GU62" s="1"/>
      <c r="GW62" s="1"/>
      <c r="GY62" s="1"/>
      <c r="HA62" s="1"/>
      <c r="HC62" s="1"/>
      <c r="HE62" s="1"/>
      <c r="HG62" s="1"/>
      <c r="HI62" s="1"/>
      <c r="HK62" s="1"/>
      <c r="HM62" s="1"/>
      <c r="HO62" s="1"/>
      <c r="HQ62" s="1"/>
      <c r="HS62" s="1"/>
      <c r="HU62" s="1"/>
      <c r="HW62" s="1"/>
      <c r="HY62" s="1"/>
      <c r="IA62" s="1"/>
      <c r="IC62" s="1"/>
      <c r="IE62" s="1"/>
      <c r="IG62" s="1"/>
      <c r="II62" s="1"/>
      <c r="IK62" s="1"/>
      <c r="IM62" s="1"/>
      <c r="IO62" s="1"/>
      <c r="IQ62" s="1"/>
      <c r="IS62" s="1"/>
      <c r="IU62" s="1"/>
      <c r="IW62" s="1"/>
      <c r="IY62" s="1"/>
      <c r="JA62" s="1"/>
      <c r="JC62" s="1"/>
      <c r="JE62" s="1"/>
      <c r="JG62" s="1"/>
      <c r="JI62" s="1"/>
      <c r="JK62" s="1"/>
      <c r="JM62" s="1"/>
      <c r="JO62" s="1"/>
      <c r="JQ62" s="1"/>
      <c r="JS62" s="1"/>
      <c r="JU62" s="1"/>
      <c r="JW62" s="1"/>
      <c r="JY62" s="1"/>
      <c r="KA62" s="1"/>
      <c r="KC62" s="1"/>
      <c r="KE62" s="1"/>
      <c r="KG62" s="1"/>
      <c r="KI62" s="1"/>
      <c r="KK62" s="1"/>
      <c r="KM62" s="1"/>
      <c r="KO62" s="1"/>
      <c r="KQ62" s="1"/>
      <c r="KS62" s="1"/>
      <c r="KU62" s="1"/>
      <c r="KW62" s="1"/>
      <c r="KY62" s="1"/>
      <c r="LA62" s="1"/>
      <c r="LC62" s="1"/>
      <c r="LE62" s="1"/>
      <c r="LG62" s="1"/>
      <c r="LI62" s="1"/>
      <c r="LK62" s="1"/>
      <c r="LM62" s="1"/>
      <c r="LO62" s="1"/>
      <c r="LQ62" s="1"/>
      <c r="LS62" s="1"/>
      <c r="LU62" s="1"/>
      <c r="LW62" s="1"/>
      <c r="LY62" s="1"/>
      <c r="MA62" s="1"/>
      <c r="MC62" s="1"/>
      <c r="ME62" s="1"/>
      <c r="MG62" s="1"/>
      <c r="MI62" s="1"/>
      <c r="MK62" s="1"/>
      <c r="MM62" s="1"/>
      <c r="MO62" s="1"/>
      <c r="MQ62" s="1"/>
      <c r="MS62" s="1"/>
      <c r="MU62" s="1"/>
      <c r="MW62" s="1"/>
      <c r="MY62" s="1"/>
      <c r="NA62" s="1"/>
      <c r="NC62" s="1"/>
      <c r="NE62" s="1"/>
      <c r="NG62" s="1"/>
      <c r="NI62" s="1"/>
      <c r="NK62" s="1"/>
      <c r="NM62" s="1"/>
      <c r="NO62" s="1"/>
      <c r="NQ62" s="1"/>
      <c r="NS62" s="1"/>
      <c r="NU62" s="1"/>
      <c r="NW62" s="1"/>
      <c r="NY62" s="1"/>
      <c r="OA62" s="1"/>
      <c r="OC62" s="1"/>
      <c r="OE62" s="1"/>
      <c r="OG62" s="1"/>
      <c r="OI62" s="1"/>
      <c r="OK62" s="1"/>
      <c r="OM62" s="1"/>
      <c r="OO62" s="1"/>
      <c r="OQ62" s="1"/>
      <c r="OS62" s="1"/>
      <c r="OU62" s="1"/>
      <c r="OW62" s="1"/>
      <c r="OY62" s="1"/>
      <c r="PA62" s="1"/>
      <c r="PC62" s="1"/>
      <c r="PE62" s="1"/>
      <c r="PG62" s="1"/>
      <c r="PI62" s="1"/>
      <c r="PK62" s="1"/>
      <c r="PM62" s="1"/>
      <c r="PO62" s="1"/>
      <c r="PQ62" s="1"/>
      <c r="PS62" s="1"/>
      <c r="PU62" s="1"/>
      <c r="PW62" s="1"/>
      <c r="PY62" s="1"/>
      <c r="QA62" s="1"/>
      <c r="QC62" s="1"/>
      <c r="QE62" s="1"/>
      <c r="QG62" s="1"/>
      <c r="QI62" s="1"/>
      <c r="QK62" s="1"/>
      <c r="QM62" s="1"/>
      <c r="QO62" s="1"/>
      <c r="QQ62" s="1"/>
      <c r="QS62" s="1"/>
      <c r="QU62" s="1"/>
      <c r="QW62" s="1"/>
      <c r="QY62" s="1"/>
      <c r="RA62" s="1"/>
      <c r="RC62" s="1"/>
      <c r="RE62" s="1"/>
      <c r="RG62" s="1"/>
      <c r="RI62" s="1"/>
      <c r="RK62" s="1"/>
      <c r="RM62" s="1"/>
      <c r="RO62" s="1"/>
      <c r="RQ62" s="1"/>
      <c r="RS62" s="1"/>
      <c r="RU62" s="1"/>
      <c r="RW62" s="1"/>
      <c r="RY62" s="1"/>
      <c r="SA62" s="1"/>
      <c r="SC62" s="1"/>
      <c r="SE62" s="1"/>
      <c r="SG62" s="1"/>
      <c r="SI62" s="1"/>
      <c r="SK62" s="1"/>
      <c r="SM62" s="1"/>
      <c r="SO62" s="1"/>
      <c r="SQ62" s="1"/>
      <c r="SS62" s="1"/>
      <c r="SU62" s="1"/>
      <c r="SW62" s="1"/>
      <c r="SY62" s="1"/>
      <c r="TA62" s="1"/>
      <c r="TC62" s="1"/>
      <c r="TE62" s="1"/>
      <c r="TG62" s="1"/>
      <c r="TI62" s="1"/>
      <c r="TK62" s="1"/>
      <c r="TM62" s="1"/>
      <c r="TO62" s="1"/>
      <c r="TQ62" s="1"/>
      <c r="TS62" s="1"/>
      <c r="TU62" s="1"/>
      <c r="TW62" s="1"/>
      <c r="TY62" s="1"/>
      <c r="UA62" s="1"/>
      <c r="UC62" s="1"/>
      <c r="UE62" s="1"/>
      <c r="UG62" s="1"/>
      <c r="UI62" s="1"/>
      <c r="UK62" s="1"/>
      <c r="UM62" s="1"/>
      <c r="UO62" s="1"/>
      <c r="UQ62" s="1"/>
      <c r="US62" s="1"/>
      <c r="UU62" s="1"/>
      <c r="UW62" s="1"/>
      <c r="UY62" s="1"/>
      <c r="VA62" s="1"/>
      <c r="VC62" s="1"/>
      <c r="VE62" s="1"/>
      <c r="VG62" s="1"/>
      <c r="VI62" s="1"/>
      <c r="VK62" s="1"/>
      <c r="VM62" s="1"/>
      <c r="VO62" s="1"/>
      <c r="VQ62" s="1"/>
      <c r="VS62" s="1"/>
      <c r="VU62" s="1"/>
      <c r="VW62" s="1"/>
      <c r="VY62" s="1"/>
      <c r="WA62" s="1"/>
      <c r="WC62" s="1"/>
      <c r="WE62" s="1"/>
      <c r="WG62" s="1"/>
      <c r="WI62" s="1"/>
      <c r="WK62" s="1"/>
      <c r="WM62" s="1"/>
      <c r="WO62" s="1"/>
      <c r="WQ62" s="1"/>
      <c r="WS62" s="1"/>
      <c r="WU62" s="1"/>
      <c r="WW62" s="1"/>
      <c r="WY62" s="1"/>
      <c r="XA62" s="1"/>
      <c r="XC62" s="1"/>
      <c r="XE62" s="1"/>
      <c r="XG62" s="1"/>
      <c r="XI62" s="1"/>
      <c r="XK62" s="1"/>
      <c r="XM62" s="1"/>
      <c r="XO62" s="1"/>
      <c r="XQ62" s="1"/>
      <c r="XS62" s="1"/>
      <c r="XU62" s="1"/>
      <c r="XW62" s="1"/>
      <c r="XY62" s="1"/>
      <c r="YA62" s="1"/>
      <c r="YC62" s="1"/>
      <c r="YE62" s="1"/>
      <c r="YG62" s="1"/>
      <c r="YI62" s="1"/>
      <c r="YK62" s="1"/>
      <c r="YM62" s="1"/>
      <c r="YO62" s="1"/>
      <c r="YQ62" s="1"/>
      <c r="YS62" s="1"/>
      <c r="YU62" s="1"/>
      <c r="YW62" s="1"/>
      <c r="YY62" s="1"/>
      <c r="ZA62" s="1"/>
      <c r="ZC62" s="1"/>
      <c r="ZE62" s="1"/>
      <c r="ZG62" s="1"/>
      <c r="ZI62" s="1"/>
      <c r="ZK62" s="1"/>
      <c r="ZM62" s="1"/>
      <c r="ZO62" s="1"/>
      <c r="ZQ62" s="1"/>
      <c r="ZS62" s="1"/>
      <c r="ZU62" s="1"/>
      <c r="ZW62" s="1"/>
      <c r="ZY62" s="1"/>
      <c r="AAA62" s="1"/>
      <c r="AAC62" s="1"/>
      <c r="AAE62" s="1"/>
      <c r="AAG62" s="1"/>
      <c r="AAI62" s="1"/>
      <c r="AAK62" s="1"/>
      <c r="AAM62" s="1"/>
      <c r="AAO62" s="1"/>
      <c r="AAQ62" s="1"/>
      <c r="AAS62" s="1"/>
      <c r="AAU62" s="1"/>
      <c r="AAW62" s="1"/>
      <c r="AAY62" s="1"/>
      <c r="ABA62" s="1"/>
      <c r="ABC62" s="1"/>
      <c r="ABE62" s="1"/>
      <c r="ABG62" s="1"/>
      <c r="ABI62" s="1"/>
      <c r="ABK62" s="1"/>
      <c r="ABM62" s="1"/>
      <c r="ABO62" s="1"/>
      <c r="ABQ62" s="1"/>
      <c r="ABS62" s="1"/>
      <c r="ABU62" s="1"/>
      <c r="ABW62" s="1"/>
      <c r="ABY62" s="1"/>
      <c r="ACA62" s="1"/>
      <c r="ACC62" s="1"/>
      <c r="ACE62" s="1"/>
      <c r="ACG62" s="1"/>
      <c r="ACI62" s="1"/>
      <c r="ACK62" s="1"/>
      <c r="ACM62" s="1"/>
      <c r="ACO62" s="1"/>
      <c r="ACQ62" s="1"/>
      <c r="ACS62" s="1"/>
      <c r="ACU62" s="1"/>
      <c r="ACW62" s="1"/>
      <c r="ACY62" s="1"/>
      <c r="ADA62" s="1"/>
      <c r="ADC62" s="1"/>
      <c r="ADE62" s="1"/>
      <c r="ADG62" s="1"/>
      <c r="ADI62" s="1"/>
      <c r="ADK62" s="1"/>
      <c r="ADM62" s="1"/>
      <c r="ADO62" s="1"/>
      <c r="ADQ62" s="1"/>
      <c r="ADS62" s="1"/>
      <c r="ADU62" s="1"/>
      <c r="ADW62" s="1"/>
      <c r="ADY62" s="1"/>
      <c r="AEA62" s="1"/>
      <c r="AEC62" s="1"/>
      <c r="AEE62" s="1"/>
      <c r="AEG62" s="1"/>
      <c r="AEI62" s="1"/>
      <c r="AEK62" s="1"/>
      <c r="AEM62" s="1"/>
      <c r="AEO62" s="1"/>
      <c r="AEQ62" s="1"/>
      <c r="AES62" s="1"/>
      <c r="AEU62" s="1"/>
      <c r="AEW62" s="1"/>
      <c r="AEY62" s="1"/>
      <c r="AFA62" s="1"/>
      <c r="AFC62" s="1"/>
      <c r="AFE62" s="1"/>
      <c r="AFG62" s="1"/>
      <c r="AFI62" s="1"/>
      <c r="AFK62" s="1"/>
      <c r="AFM62" s="1"/>
      <c r="AFO62" s="1"/>
      <c r="AFQ62" s="1"/>
      <c r="AFS62" s="1"/>
      <c r="AFU62" s="1"/>
      <c r="AFW62" s="1"/>
      <c r="AFY62" s="1"/>
      <c r="AGA62" s="1"/>
      <c r="AGC62" s="1"/>
      <c r="AGE62" s="1"/>
      <c r="AGG62" s="1"/>
      <c r="AGI62" s="1"/>
      <c r="AGK62" s="1"/>
      <c r="AGM62" s="1"/>
      <c r="AGO62" s="1"/>
      <c r="AGQ62" s="1"/>
      <c r="AGS62" s="1"/>
      <c r="AGU62" s="1"/>
      <c r="AGW62" s="1"/>
      <c r="AGY62" s="1"/>
      <c r="AHA62" s="1"/>
      <c r="AHC62" s="1"/>
      <c r="AHE62" s="1"/>
      <c r="AHG62" s="1"/>
      <c r="AHI62" s="1"/>
      <c r="AHK62" s="1"/>
      <c r="AHM62" s="1"/>
      <c r="AHO62" s="1"/>
      <c r="AHQ62" s="1"/>
      <c r="AHS62" s="1"/>
      <c r="AHU62" s="1"/>
      <c r="AHW62" s="1"/>
      <c r="AHY62" s="1"/>
      <c r="AIA62" s="1"/>
      <c r="AIC62" s="1"/>
      <c r="AIE62" s="1"/>
      <c r="AIG62" s="1"/>
      <c r="AII62" s="1"/>
      <c r="AIK62" s="1"/>
      <c r="AIM62" s="1"/>
      <c r="AIO62" s="1"/>
      <c r="AIQ62" s="1"/>
      <c r="AIS62" s="1"/>
      <c r="AIU62" s="1"/>
      <c r="AIW62" s="1"/>
      <c r="AIY62" s="1"/>
      <c r="AJA62" s="1"/>
      <c r="AJC62" s="1"/>
      <c r="AJE62" s="1"/>
      <c r="AJG62" s="1"/>
      <c r="AJI62" s="1"/>
      <c r="AJK62" s="1"/>
      <c r="AJM62" s="1"/>
      <c r="AJO62" s="1"/>
      <c r="AJQ62" s="1"/>
      <c r="AJS62" s="1"/>
      <c r="AJU62" s="1"/>
      <c r="AJW62" s="1"/>
      <c r="AJY62" s="1"/>
      <c r="AKA62" s="1"/>
      <c r="AKC62" s="1"/>
      <c r="AKE62" s="1"/>
      <c r="AKG62" s="1"/>
      <c r="AKI62" s="1"/>
      <c r="AKK62" s="1"/>
      <c r="AKM62" s="1"/>
      <c r="AKO62" s="1"/>
      <c r="AKQ62" s="1"/>
      <c r="AKS62" s="1"/>
      <c r="AKU62" s="1"/>
      <c r="AKW62" s="1"/>
      <c r="AKY62" s="1"/>
      <c r="ALA62" s="1"/>
      <c r="ALC62" s="1"/>
      <c r="ALE62" s="1"/>
      <c r="ALG62" s="1"/>
      <c r="ALI62" s="1"/>
      <c r="ALK62" s="1"/>
      <c r="ALM62" s="1"/>
      <c r="ALO62" s="1"/>
      <c r="ALQ62" s="1"/>
      <c r="ALS62" s="1"/>
      <c r="ALU62" s="1"/>
      <c r="ALW62" s="1"/>
      <c r="ALY62" s="1"/>
      <c r="AMA62" s="1"/>
      <c r="AMC62" s="1"/>
      <c r="AME62" s="1"/>
      <c r="AMG62" s="1"/>
      <c r="AMI62" s="1"/>
      <c r="AMK62" s="1"/>
      <c r="AMM62" s="1"/>
      <c r="AMO62" s="1"/>
      <c r="AMQ62" s="1"/>
      <c r="AMS62" s="1"/>
      <c r="AMU62" s="1"/>
      <c r="AMW62" s="1"/>
      <c r="AMY62" s="1"/>
      <c r="ANA62" s="1"/>
      <c r="ANC62" s="1"/>
      <c r="ANE62" s="1"/>
      <c r="ANG62" s="1"/>
      <c r="ANI62" s="1"/>
      <c r="ANK62" s="1"/>
      <c r="ANM62" s="1"/>
      <c r="ANO62" s="1"/>
      <c r="ANQ62" s="1"/>
      <c r="ANS62" s="1"/>
      <c r="ANU62" s="1"/>
      <c r="ANW62" s="1"/>
      <c r="ANY62" s="1"/>
      <c r="AOA62" s="1"/>
      <c r="AOC62" s="1"/>
      <c r="AOE62" s="1"/>
      <c r="AOG62" s="1"/>
      <c r="AOI62" s="1"/>
      <c r="AOK62" s="1"/>
      <c r="AOM62" s="1"/>
      <c r="AOO62" s="1"/>
      <c r="AOQ62" s="1"/>
      <c r="AOS62" s="1"/>
      <c r="AOU62" s="1"/>
      <c r="AOW62" s="1"/>
      <c r="AOY62" s="1"/>
      <c r="APA62" s="1"/>
      <c r="APC62" s="1"/>
      <c r="APE62" s="1"/>
      <c r="APG62" s="1"/>
      <c r="API62" s="1"/>
      <c r="APK62" s="1"/>
      <c r="APM62" s="1"/>
      <c r="APO62" s="1"/>
      <c r="APQ62" s="1"/>
      <c r="APS62" s="1"/>
      <c r="APU62" s="1"/>
      <c r="APW62" s="1"/>
      <c r="APY62" s="1"/>
      <c r="AQA62" s="1"/>
      <c r="AQC62" s="1"/>
      <c r="AQE62" s="1"/>
      <c r="AQG62" s="1"/>
      <c r="AQI62" s="1"/>
      <c r="AQK62" s="1"/>
      <c r="AQM62" s="1"/>
      <c r="AQO62" s="1"/>
      <c r="AQQ62" s="1"/>
      <c r="AQS62" s="1"/>
      <c r="AQU62" s="1"/>
      <c r="AQW62" s="1"/>
      <c r="AQY62" s="1"/>
      <c r="ARA62" s="1"/>
      <c r="ARC62" s="1"/>
      <c r="ARE62" s="1"/>
      <c r="ARG62" s="1"/>
      <c r="ARI62" s="1"/>
      <c r="ARK62" s="1"/>
      <c r="ARM62" s="1"/>
      <c r="ARO62" s="1"/>
      <c r="ARQ62" s="1"/>
      <c r="ARS62" s="1"/>
      <c r="ARU62" s="1"/>
      <c r="ARW62" s="1"/>
      <c r="ARY62" s="1"/>
      <c r="ASA62" s="1"/>
      <c r="ASC62" s="1"/>
      <c r="ASE62" s="1"/>
      <c r="ASG62" s="1"/>
      <c r="ASI62" s="1"/>
      <c r="ASK62" s="1"/>
      <c r="ASM62" s="1"/>
      <c r="ASO62" s="1"/>
      <c r="ASQ62" s="1"/>
      <c r="ASS62" s="1"/>
      <c r="ASU62" s="1"/>
      <c r="ASW62" s="1"/>
      <c r="ASY62" s="1"/>
      <c r="ATA62" s="1"/>
      <c r="ATC62" s="1"/>
      <c r="ATE62" s="1"/>
      <c r="ATG62" s="1"/>
      <c r="ATI62" s="1"/>
      <c r="ATK62" s="1"/>
      <c r="ATM62" s="1"/>
      <c r="ATO62" s="1"/>
      <c r="ATQ62" s="1"/>
      <c r="ATS62" s="1"/>
      <c r="ATU62" s="1"/>
      <c r="ATW62" s="1"/>
      <c r="ATY62" s="1"/>
      <c r="AUA62" s="1"/>
      <c r="AUC62" s="1"/>
      <c r="AUE62" s="1"/>
      <c r="AUG62" s="1"/>
      <c r="AUI62" s="1"/>
      <c r="AUK62" s="1"/>
      <c r="AUM62" s="1"/>
      <c r="AUO62" s="1"/>
      <c r="AUQ62" s="1"/>
      <c r="AUS62" s="1"/>
      <c r="AUU62" s="1"/>
      <c r="AUW62" s="1"/>
      <c r="AUY62" s="1"/>
      <c r="AVA62" s="1"/>
      <c r="AVC62" s="1"/>
      <c r="AVE62" s="1"/>
      <c r="AVG62" s="1"/>
      <c r="AVI62" s="1"/>
      <c r="AVK62" s="1"/>
      <c r="AVM62" s="1"/>
      <c r="AVO62" s="1"/>
      <c r="AVQ62" s="1"/>
      <c r="AVS62" s="1"/>
      <c r="AVU62" s="1"/>
      <c r="AVW62" s="1"/>
      <c r="AVY62" s="1"/>
      <c r="AWA62" s="1"/>
      <c r="AWC62" s="1"/>
      <c r="AWE62" s="1"/>
      <c r="AWG62" s="1"/>
      <c r="AWI62" s="1"/>
      <c r="AWK62" s="1"/>
      <c r="AWM62" s="1"/>
      <c r="AWO62" s="1"/>
      <c r="AWQ62" s="1"/>
      <c r="AWS62" s="1"/>
      <c r="AWU62" s="1"/>
      <c r="AWW62" s="1"/>
      <c r="AWY62" s="1"/>
      <c r="AXA62" s="1"/>
      <c r="AXC62" s="1"/>
      <c r="AXE62" s="1"/>
      <c r="AXG62" s="1"/>
      <c r="AXI62" s="1"/>
      <c r="AXK62" s="1"/>
      <c r="AXM62" s="1"/>
      <c r="AXO62" s="1"/>
      <c r="AXQ62" s="1"/>
      <c r="AXS62" s="1"/>
      <c r="AXU62" s="1"/>
      <c r="AXW62" s="1"/>
      <c r="AXY62" s="1"/>
      <c r="AYA62" s="1"/>
      <c r="AYC62" s="1"/>
      <c r="AYE62" s="1"/>
      <c r="AYG62" s="1"/>
      <c r="AYI62" s="1"/>
      <c r="AYK62" s="1"/>
      <c r="AYM62" s="1"/>
      <c r="AYO62" s="1"/>
      <c r="AYQ62" s="1"/>
      <c r="AYS62" s="1"/>
      <c r="AYU62" s="1"/>
      <c r="AYW62" s="1"/>
      <c r="AYY62" s="1"/>
      <c r="AZA62" s="1"/>
      <c r="AZC62" s="1"/>
      <c r="AZE62" s="1"/>
      <c r="AZG62" s="1"/>
      <c r="AZI62" s="1"/>
      <c r="AZK62" s="1"/>
      <c r="AZM62" s="1"/>
      <c r="AZO62" s="1"/>
      <c r="AZQ62" s="1"/>
      <c r="AZS62" s="1"/>
      <c r="AZU62" s="1"/>
      <c r="AZW62" s="1"/>
      <c r="AZY62" s="1"/>
      <c r="BAA62" s="1"/>
      <c r="BAC62" s="1"/>
      <c r="BAE62" s="1"/>
      <c r="BAG62" s="1"/>
      <c r="BAI62" s="1"/>
      <c r="BAK62" s="1"/>
      <c r="BAM62" s="1"/>
      <c r="BAO62" s="1"/>
      <c r="BAQ62" s="1"/>
      <c r="BAS62" s="1"/>
      <c r="BAU62" s="1"/>
      <c r="BAW62" s="1"/>
      <c r="BAY62" s="1"/>
      <c r="BBA62" s="1"/>
      <c r="BBC62" s="1"/>
      <c r="BBE62" s="1"/>
      <c r="BBG62" s="1"/>
      <c r="BBI62" s="1"/>
      <c r="BBK62" s="1"/>
      <c r="BBM62" s="1"/>
      <c r="BBO62" s="1"/>
      <c r="BBQ62" s="1"/>
      <c r="BBS62" s="1"/>
      <c r="BBU62" s="1"/>
      <c r="BBW62" s="1"/>
      <c r="BBY62" s="1"/>
      <c r="BCA62" s="1"/>
      <c r="BCC62" s="1"/>
      <c r="BCE62" s="1"/>
      <c r="BCG62" s="1"/>
      <c r="BCI62" s="1"/>
      <c r="BCK62" s="1"/>
      <c r="BCM62" s="1"/>
      <c r="BCO62" s="1"/>
      <c r="BCQ62" s="1"/>
      <c r="BCS62" s="1"/>
      <c r="BCU62" s="1"/>
      <c r="BCW62" s="1"/>
      <c r="BCY62" s="1"/>
      <c r="BDA62" s="1"/>
      <c r="BDC62" s="1"/>
      <c r="BDE62" s="1"/>
      <c r="BDG62" s="1"/>
      <c r="BDI62" s="1"/>
      <c r="BDK62" s="1"/>
      <c r="BDM62" s="1"/>
      <c r="BDO62" s="1"/>
      <c r="BDQ62" s="1"/>
      <c r="BDS62" s="1"/>
      <c r="BDU62" s="1"/>
      <c r="BDW62" s="1"/>
      <c r="BDY62" s="1"/>
      <c r="BEA62" s="1"/>
      <c r="BEC62" s="1"/>
      <c r="BEE62" s="1"/>
      <c r="BEG62" s="1"/>
      <c r="BEI62" s="1"/>
      <c r="BEK62" s="1"/>
      <c r="BEM62" s="1"/>
      <c r="BEO62" s="1"/>
      <c r="BEQ62" s="1"/>
      <c r="BES62" s="1"/>
      <c r="BEU62" s="1"/>
      <c r="BEW62" s="1"/>
      <c r="BEY62" s="1"/>
      <c r="BFA62" s="1"/>
      <c r="BFC62" s="1"/>
      <c r="BFE62" s="1"/>
      <c r="BFG62" s="1"/>
      <c r="BFI62" s="1"/>
      <c r="BFK62" s="1"/>
      <c r="BFM62" s="1"/>
      <c r="BFO62" s="1"/>
      <c r="BFQ62" s="1"/>
      <c r="BFS62" s="1"/>
      <c r="BFU62" s="1"/>
      <c r="BFW62" s="1"/>
      <c r="BFY62" s="1"/>
      <c r="BGA62" s="1"/>
      <c r="BGC62" s="1"/>
      <c r="BGE62" s="1"/>
      <c r="BGG62" s="1"/>
      <c r="BGI62" s="1"/>
      <c r="BGK62" s="1"/>
      <c r="BGM62" s="1"/>
      <c r="BGO62" s="1"/>
      <c r="BGQ62" s="1"/>
      <c r="BGS62" s="1"/>
      <c r="BGU62" s="1"/>
      <c r="BGW62" s="1"/>
      <c r="BGY62" s="1"/>
      <c r="BHA62" s="1"/>
      <c r="BHC62" s="1"/>
      <c r="BHE62" s="1"/>
      <c r="BHG62" s="1"/>
      <c r="BHI62" s="1"/>
      <c r="BHK62" s="1"/>
      <c r="BHM62" s="1"/>
      <c r="BHO62" s="1"/>
      <c r="BHQ62" s="1"/>
      <c r="BHS62" s="1"/>
      <c r="BHU62" s="1"/>
      <c r="BHW62" s="1"/>
      <c r="BHY62" s="1"/>
      <c r="BIA62" s="1"/>
      <c r="BIC62" s="1"/>
      <c r="BIE62" s="1"/>
      <c r="BIG62" s="1"/>
      <c r="BII62" s="1"/>
      <c r="BIK62" s="1"/>
      <c r="BIM62" s="1"/>
      <c r="BIO62" s="1"/>
      <c r="BIQ62" s="1"/>
      <c r="BIS62" s="1"/>
      <c r="BIU62" s="1"/>
      <c r="BIW62" s="1"/>
      <c r="BIY62" s="1"/>
      <c r="BJA62" s="1"/>
      <c r="BJC62" s="1"/>
      <c r="BJE62" s="1"/>
      <c r="BJG62" s="1"/>
      <c r="BJI62" s="1"/>
      <c r="BJK62" s="1"/>
      <c r="BJM62" s="1"/>
      <c r="BJO62" s="1"/>
      <c r="BJQ62" s="1"/>
      <c r="BJS62" s="1"/>
      <c r="BJU62" s="1"/>
      <c r="BJW62" s="1"/>
      <c r="BJY62" s="1"/>
      <c r="BKA62" s="1"/>
      <c r="BKC62" s="1"/>
      <c r="BKE62" s="1"/>
      <c r="BKG62" s="1"/>
      <c r="BKI62" s="1"/>
      <c r="BKK62" s="1"/>
      <c r="BKM62" s="1"/>
      <c r="BKO62" s="1"/>
      <c r="BKQ62" s="1"/>
      <c r="BKS62" s="1"/>
      <c r="BKU62" s="1"/>
      <c r="BKW62" s="1"/>
      <c r="BKY62" s="1"/>
      <c r="BLA62" s="1"/>
      <c r="BLC62" s="1"/>
      <c r="BLE62" s="1"/>
      <c r="BLG62" s="1"/>
      <c r="BLI62" s="1"/>
      <c r="BLK62" s="1"/>
      <c r="BLM62" s="1"/>
      <c r="BLO62" s="1"/>
      <c r="BLQ62" s="1"/>
      <c r="BLS62" s="1"/>
      <c r="BLU62" s="1"/>
      <c r="BLW62" s="1"/>
      <c r="BLY62" s="1"/>
      <c r="BMA62" s="1"/>
      <c r="BMC62" s="1"/>
      <c r="BME62" s="1"/>
      <c r="BMG62" s="1"/>
      <c r="BMI62" s="1"/>
      <c r="BMK62" s="1"/>
      <c r="BMM62" s="1"/>
      <c r="BMO62" s="1"/>
      <c r="BMQ62" s="1"/>
      <c r="BMS62" s="1"/>
      <c r="BMU62" s="1"/>
      <c r="BMW62" s="1"/>
      <c r="BMY62" s="1"/>
      <c r="BNA62" s="1"/>
      <c r="BNC62" s="1"/>
      <c r="BNE62" s="1"/>
      <c r="BNG62" s="1"/>
      <c r="BNI62" s="1"/>
      <c r="BNK62" s="1"/>
      <c r="BNM62" s="1"/>
      <c r="BNO62" s="1"/>
      <c r="BNQ62" s="1"/>
      <c r="BNS62" s="1"/>
      <c r="BNU62" s="1"/>
      <c r="BNW62" s="1"/>
      <c r="BNY62" s="1"/>
      <c r="BOA62" s="1"/>
      <c r="BOC62" s="1"/>
      <c r="BOE62" s="1"/>
      <c r="BOG62" s="1"/>
      <c r="BOI62" s="1"/>
      <c r="BOK62" s="1"/>
      <c r="BOM62" s="1"/>
      <c r="BOO62" s="1"/>
      <c r="BOQ62" s="1"/>
      <c r="BOS62" s="1"/>
      <c r="BOU62" s="1"/>
      <c r="BOW62" s="1"/>
      <c r="BOY62" s="1"/>
      <c r="BPA62" s="1"/>
      <c r="BPC62" s="1"/>
      <c r="BPE62" s="1"/>
      <c r="BPG62" s="1"/>
      <c r="BPI62" s="1"/>
      <c r="BPK62" s="1"/>
      <c r="BPM62" s="1"/>
      <c r="BPO62" s="1"/>
      <c r="BPQ62" s="1"/>
      <c r="BPS62" s="1"/>
      <c r="BPU62" s="1"/>
      <c r="BPW62" s="1"/>
      <c r="BPY62" s="1"/>
      <c r="BQA62" s="1"/>
      <c r="BQC62" s="1"/>
      <c r="BQE62" s="1"/>
      <c r="BQG62" s="1"/>
      <c r="BQI62" s="1"/>
      <c r="BQK62" s="1"/>
      <c r="BQM62" s="1"/>
      <c r="BQO62" s="1"/>
      <c r="BQQ62" s="1"/>
      <c r="BQS62" s="1"/>
      <c r="BQU62" s="1"/>
      <c r="BQW62" s="1"/>
      <c r="BQY62" s="1"/>
      <c r="BRA62" s="1"/>
      <c r="BRC62" s="1"/>
      <c r="BRE62" s="1"/>
      <c r="BRG62" s="1"/>
      <c r="BRI62" s="1"/>
      <c r="BRK62" s="1"/>
      <c r="BRM62" s="1"/>
      <c r="BRO62" s="1"/>
      <c r="BRQ62" s="1"/>
      <c r="BRS62" s="1"/>
      <c r="BRU62" s="1"/>
      <c r="BRW62" s="1"/>
      <c r="BRY62" s="1"/>
      <c r="BSA62" s="1"/>
      <c r="BSC62" s="1"/>
      <c r="BSE62" s="1"/>
      <c r="BSG62" s="1"/>
      <c r="BSI62" s="1"/>
      <c r="BSK62" s="1"/>
      <c r="BSM62" s="1"/>
      <c r="BSO62" s="1"/>
      <c r="BSQ62" s="1"/>
      <c r="BSS62" s="1"/>
      <c r="BSU62" s="1"/>
      <c r="BSW62" s="1"/>
      <c r="BSY62" s="1"/>
      <c r="BTA62" s="1"/>
      <c r="BTC62" s="1"/>
      <c r="BTE62" s="1"/>
      <c r="BTG62" s="1"/>
      <c r="BTI62" s="1"/>
      <c r="BTK62" s="1"/>
      <c r="BTM62" s="1"/>
      <c r="BTO62" s="1"/>
      <c r="BTQ62" s="1"/>
      <c r="BTS62" s="1"/>
      <c r="BTU62" s="1"/>
      <c r="BTW62" s="1"/>
      <c r="BTY62" s="1"/>
      <c r="BUA62" s="1"/>
      <c r="BUC62" s="1"/>
      <c r="BUE62" s="1"/>
      <c r="BUG62" s="1"/>
      <c r="BUI62" s="1"/>
      <c r="BUK62" s="1"/>
      <c r="BUM62" s="1"/>
      <c r="BUO62" s="1"/>
      <c r="BUQ62" s="1"/>
      <c r="BUS62" s="1"/>
      <c r="BUU62" s="1"/>
      <c r="BUW62" s="1"/>
      <c r="BUY62" s="1"/>
      <c r="BVA62" s="1"/>
      <c r="BVC62" s="1"/>
      <c r="BVE62" s="1"/>
      <c r="BVG62" s="1"/>
      <c r="BVI62" s="1"/>
      <c r="BVK62" s="1"/>
      <c r="BVM62" s="1"/>
      <c r="BVO62" s="1"/>
      <c r="BVQ62" s="1"/>
      <c r="BVS62" s="1"/>
      <c r="BVU62" s="1"/>
      <c r="BVW62" s="1"/>
      <c r="BVY62" s="1"/>
      <c r="BWA62" s="1"/>
      <c r="BWC62" s="1"/>
      <c r="BWE62" s="1"/>
      <c r="BWG62" s="1"/>
      <c r="BWI62" s="1"/>
      <c r="BWK62" s="1"/>
      <c r="BWM62" s="1"/>
      <c r="BWO62" s="1"/>
      <c r="BWQ62" s="1"/>
      <c r="BWS62" s="1"/>
      <c r="BWU62" s="1"/>
      <c r="BWW62" s="1"/>
      <c r="BWY62" s="1"/>
      <c r="BXA62" s="1"/>
      <c r="BXC62" s="1"/>
      <c r="BXE62" s="1"/>
      <c r="BXG62" s="1"/>
      <c r="BXI62" s="1"/>
      <c r="BXK62" s="1"/>
      <c r="BXM62" s="1"/>
      <c r="BXO62" s="1"/>
      <c r="BXQ62" s="1"/>
      <c r="BXS62" s="1"/>
      <c r="BXU62" s="1"/>
      <c r="BXW62" s="1"/>
      <c r="BXY62" s="1"/>
      <c r="BYA62" s="1"/>
      <c r="BYC62" s="1"/>
      <c r="BYE62" s="1"/>
      <c r="BYG62" s="1"/>
      <c r="BYI62" s="1"/>
      <c r="BYK62" s="1"/>
      <c r="BYM62" s="1"/>
      <c r="BYO62" s="1"/>
      <c r="BYQ62" s="1"/>
      <c r="BYS62" s="1"/>
      <c r="BYU62" s="1"/>
      <c r="BYW62" s="1"/>
      <c r="BYY62" s="1"/>
      <c r="BZA62" s="1"/>
      <c r="BZC62" s="1"/>
      <c r="BZE62" s="1"/>
      <c r="BZG62" s="1"/>
      <c r="BZI62" s="1"/>
      <c r="BZK62" s="1"/>
      <c r="BZM62" s="1"/>
      <c r="BZO62" s="1"/>
      <c r="BZQ62" s="1"/>
      <c r="BZS62" s="1"/>
      <c r="BZU62" s="1"/>
      <c r="BZW62" s="1"/>
      <c r="BZY62" s="1"/>
      <c r="CAA62" s="1"/>
      <c r="CAC62" s="1"/>
      <c r="CAE62" s="1"/>
      <c r="CAG62" s="1"/>
      <c r="CAI62" s="1"/>
      <c r="CAK62" s="1"/>
      <c r="CAM62" s="1"/>
      <c r="CAO62" s="1"/>
      <c r="CAQ62" s="1"/>
      <c r="CAS62" s="1"/>
      <c r="CAU62" s="1"/>
      <c r="CAW62" s="1"/>
      <c r="CAY62" s="1"/>
      <c r="CBA62" s="1"/>
      <c r="CBC62" s="1"/>
      <c r="CBE62" s="1"/>
      <c r="CBG62" s="1"/>
      <c r="CBI62" s="1"/>
      <c r="CBK62" s="1"/>
      <c r="CBM62" s="1"/>
      <c r="CBO62" s="1"/>
      <c r="CBQ62" s="1"/>
      <c r="CBS62" s="1"/>
      <c r="CBU62" s="1"/>
      <c r="CBW62" s="1"/>
      <c r="CBY62" s="1"/>
      <c r="CCA62" s="1"/>
      <c r="CCC62" s="1"/>
      <c r="CCE62" s="1"/>
      <c r="CCG62" s="1"/>
      <c r="CCI62" s="1"/>
      <c r="CCK62" s="1"/>
      <c r="CCM62" s="1"/>
      <c r="CCO62" s="1"/>
      <c r="CCQ62" s="1"/>
      <c r="CCS62" s="1"/>
      <c r="CCU62" s="1"/>
      <c r="CCW62" s="1"/>
      <c r="CCY62" s="1"/>
      <c r="CDA62" s="1"/>
      <c r="CDC62" s="1"/>
      <c r="CDE62" s="1"/>
      <c r="CDG62" s="1"/>
      <c r="CDI62" s="1"/>
      <c r="CDK62" s="1"/>
      <c r="CDM62" s="1"/>
      <c r="CDO62" s="1"/>
      <c r="CDQ62" s="1"/>
      <c r="CDS62" s="1"/>
      <c r="CDU62" s="1"/>
      <c r="CDW62" s="1"/>
      <c r="CDY62" s="1"/>
      <c r="CEA62" s="1"/>
      <c r="CEC62" s="1"/>
      <c r="CEE62" s="1"/>
      <c r="CEG62" s="1"/>
      <c r="CEI62" s="1"/>
      <c r="CEK62" s="1"/>
      <c r="CEM62" s="1"/>
      <c r="CEO62" s="1"/>
      <c r="CEQ62" s="1"/>
      <c r="CES62" s="1"/>
      <c r="CEU62" s="1"/>
      <c r="CEW62" s="1"/>
      <c r="CEY62" s="1"/>
      <c r="CFA62" s="1"/>
      <c r="CFC62" s="1"/>
      <c r="CFE62" s="1"/>
      <c r="CFG62" s="1"/>
      <c r="CFI62" s="1"/>
      <c r="CFK62" s="1"/>
      <c r="CFM62" s="1"/>
      <c r="CFO62" s="1"/>
      <c r="CFQ62" s="1"/>
      <c r="CFS62" s="1"/>
      <c r="CFU62" s="1"/>
      <c r="CFW62" s="1"/>
      <c r="CFY62" s="1"/>
      <c r="CGA62" s="1"/>
      <c r="CGC62" s="1"/>
      <c r="CGE62" s="1"/>
      <c r="CGG62" s="1"/>
      <c r="CGI62" s="1"/>
      <c r="CGK62" s="1"/>
      <c r="CGM62" s="1"/>
      <c r="CGO62" s="1"/>
      <c r="CGQ62" s="1"/>
      <c r="CGS62" s="1"/>
      <c r="CGU62" s="1"/>
      <c r="CGW62" s="1"/>
      <c r="CGY62" s="1"/>
      <c r="CHA62" s="1"/>
      <c r="CHC62" s="1"/>
      <c r="CHE62" s="1"/>
      <c r="CHG62" s="1"/>
      <c r="CHI62" s="1"/>
      <c r="CHK62" s="1"/>
      <c r="CHM62" s="1"/>
      <c r="CHO62" s="1"/>
      <c r="CHQ62" s="1"/>
      <c r="CHS62" s="1"/>
      <c r="CHU62" s="1"/>
      <c r="CHW62" s="1"/>
      <c r="CHY62" s="1"/>
      <c r="CIA62" s="1"/>
      <c r="CIC62" s="1"/>
      <c r="CIE62" s="1"/>
      <c r="CIG62" s="1"/>
      <c r="CII62" s="1"/>
      <c r="CIK62" s="1"/>
      <c r="CIM62" s="1"/>
      <c r="CIO62" s="1"/>
      <c r="CIQ62" s="1"/>
      <c r="CIS62" s="1"/>
      <c r="CIU62" s="1"/>
      <c r="CIW62" s="1"/>
      <c r="CIY62" s="1"/>
      <c r="CJA62" s="1"/>
      <c r="CJC62" s="1"/>
      <c r="CJE62" s="1"/>
      <c r="CJG62" s="1"/>
      <c r="CJI62" s="1"/>
      <c r="CJK62" s="1"/>
      <c r="CJM62" s="1"/>
      <c r="CJO62" s="1"/>
      <c r="CJQ62" s="1"/>
      <c r="CJS62" s="1"/>
      <c r="CJU62" s="1"/>
      <c r="CJW62" s="1"/>
      <c r="CJY62" s="1"/>
      <c r="CKA62" s="1"/>
      <c r="CKC62" s="1"/>
      <c r="CKE62" s="1"/>
      <c r="CKG62" s="1"/>
      <c r="CKI62" s="1"/>
      <c r="CKK62" s="1"/>
      <c r="CKM62" s="1"/>
      <c r="CKO62" s="1"/>
      <c r="CKQ62" s="1"/>
      <c r="CKS62" s="1"/>
      <c r="CKU62" s="1"/>
      <c r="CKW62" s="1"/>
      <c r="CKY62" s="1"/>
      <c r="CLA62" s="1"/>
      <c r="CLC62" s="1"/>
      <c r="CLE62" s="1"/>
      <c r="CLG62" s="1"/>
      <c r="CLI62" s="1"/>
      <c r="CLK62" s="1"/>
      <c r="CLM62" s="1"/>
      <c r="CLO62" s="1"/>
      <c r="CLQ62" s="1"/>
      <c r="CLS62" s="1"/>
      <c r="CLU62" s="1"/>
      <c r="CLW62" s="1"/>
      <c r="CLY62" s="1"/>
      <c r="CMA62" s="1"/>
      <c r="CMC62" s="1"/>
      <c r="CME62" s="1"/>
      <c r="CMG62" s="1"/>
      <c r="CMI62" s="1"/>
      <c r="CMK62" s="1"/>
      <c r="CMM62" s="1"/>
      <c r="CMO62" s="1"/>
      <c r="CMQ62" s="1"/>
      <c r="CMS62" s="1"/>
      <c r="CMU62" s="1"/>
      <c r="CMW62" s="1"/>
      <c r="CMY62" s="1"/>
      <c r="CNA62" s="1"/>
      <c r="CNC62" s="1"/>
      <c r="CNE62" s="1"/>
      <c r="CNG62" s="1"/>
      <c r="CNI62" s="1"/>
      <c r="CNK62" s="1"/>
      <c r="CNM62" s="1"/>
      <c r="CNO62" s="1"/>
      <c r="CNQ62" s="1"/>
      <c r="CNS62" s="1"/>
      <c r="CNU62" s="1"/>
      <c r="CNW62" s="1"/>
      <c r="CNY62" s="1"/>
      <c r="COA62" s="1"/>
      <c r="COC62" s="1"/>
      <c r="COE62" s="1"/>
      <c r="COG62" s="1"/>
      <c r="COI62" s="1"/>
      <c r="COK62" s="1"/>
      <c r="COM62" s="1"/>
      <c r="COO62" s="1"/>
      <c r="COQ62" s="1"/>
      <c r="COS62" s="1"/>
      <c r="COU62" s="1"/>
      <c r="COW62" s="1"/>
      <c r="COY62" s="1"/>
      <c r="CPA62" s="1"/>
      <c r="CPC62" s="1"/>
      <c r="CPE62" s="1"/>
      <c r="CPG62" s="1"/>
      <c r="CPI62" s="1"/>
      <c r="CPK62" s="1"/>
      <c r="CPM62" s="1"/>
      <c r="CPO62" s="1"/>
      <c r="CPQ62" s="1"/>
      <c r="CPS62" s="1"/>
      <c r="CPU62" s="1"/>
      <c r="CPW62" s="1"/>
      <c r="CPY62" s="1"/>
      <c r="CQA62" s="1"/>
      <c r="CQC62" s="1"/>
      <c r="CQE62" s="1"/>
      <c r="CQG62" s="1"/>
      <c r="CQI62" s="1"/>
      <c r="CQK62" s="1"/>
      <c r="CQM62" s="1"/>
      <c r="CQO62" s="1"/>
      <c r="CQQ62" s="1"/>
      <c r="CQS62" s="1"/>
      <c r="CQU62" s="1"/>
      <c r="CQW62" s="1"/>
      <c r="CQY62" s="1"/>
      <c r="CRA62" s="1"/>
      <c r="CRC62" s="1"/>
      <c r="CRE62" s="1"/>
      <c r="CRG62" s="1"/>
      <c r="CRI62" s="1"/>
      <c r="CRK62" s="1"/>
      <c r="CRM62" s="1"/>
      <c r="CRO62" s="1"/>
      <c r="CRQ62" s="1"/>
      <c r="CRS62" s="1"/>
      <c r="CRU62" s="1"/>
      <c r="CRW62" s="1"/>
      <c r="CRY62" s="1"/>
      <c r="CSA62" s="1"/>
      <c r="CSC62" s="1"/>
      <c r="CSE62" s="1"/>
      <c r="CSG62" s="1"/>
      <c r="CSI62" s="1"/>
      <c r="CSK62" s="1"/>
      <c r="CSM62" s="1"/>
      <c r="CSO62" s="1"/>
      <c r="CSQ62" s="1"/>
      <c r="CSS62" s="1"/>
      <c r="CSU62" s="1"/>
      <c r="CSW62" s="1"/>
      <c r="CSY62" s="1"/>
      <c r="CTA62" s="1"/>
      <c r="CTC62" s="1"/>
      <c r="CTE62" s="1"/>
      <c r="CTG62" s="1"/>
      <c r="CTI62" s="1"/>
      <c r="CTK62" s="1"/>
      <c r="CTM62" s="1"/>
      <c r="CTO62" s="1"/>
      <c r="CTQ62" s="1"/>
      <c r="CTS62" s="1"/>
      <c r="CTU62" s="1"/>
      <c r="CTW62" s="1"/>
      <c r="CTY62" s="1"/>
      <c r="CUA62" s="1"/>
      <c r="CUC62" s="1"/>
      <c r="CUE62" s="1"/>
      <c r="CUG62" s="1"/>
      <c r="CUI62" s="1"/>
      <c r="CUK62" s="1"/>
      <c r="CUM62" s="1"/>
      <c r="CUO62" s="1"/>
      <c r="CUQ62" s="1"/>
      <c r="CUS62" s="1"/>
      <c r="CUU62" s="1"/>
      <c r="CUW62" s="1"/>
      <c r="CUY62" s="1"/>
      <c r="CVA62" s="1"/>
      <c r="CVC62" s="1"/>
      <c r="CVE62" s="1"/>
      <c r="CVG62" s="1"/>
      <c r="CVI62" s="1"/>
      <c r="CVK62" s="1"/>
      <c r="CVM62" s="1"/>
      <c r="CVO62" s="1"/>
      <c r="CVQ62" s="1"/>
      <c r="CVS62" s="1"/>
      <c r="CVU62" s="1"/>
      <c r="CVW62" s="1"/>
      <c r="CVY62" s="1"/>
      <c r="CWA62" s="1"/>
      <c r="CWC62" s="1"/>
      <c r="CWE62" s="1"/>
      <c r="CWG62" s="1"/>
      <c r="CWI62" s="1"/>
      <c r="CWK62" s="1"/>
      <c r="CWM62" s="1"/>
      <c r="CWO62" s="1"/>
      <c r="CWQ62" s="1"/>
      <c r="CWS62" s="1"/>
      <c r="CWU62" s="1"/>
      <c r="CWW62" s="1"/>
      <c r="CWY62" s="1"/>
      <c r="CXA62" s="1"/>
      <c r="CXC62" s="1"/>
      <c r="CXE62" s="1"/>
      <c r="CXG62" s="1"/>
      <c r="CXI62" s="1"/>
      <c r="CXK62" s="1"/>
      <c r="CXM62" s="1"/>
      <c r="CXO62" s="1"/>
      <c r="CXQ62" s="1"/>
      <c r="CXS62" s="1"/>
      <c r="CXU62" s="1"/>
      <c r="CXW62" s="1"/>
      <c r="CXY62" s="1"/>
      <c r="CYA62" s="1"/>
      <c r="CYC62" s="1"/>
      <c r="CYE62" s="1"/>
      <c r="CYG62" s="1"/>
      <c r="CYI62" s="1"/>
      <c r="CYK62" s="1"/>
      <c r="CYM62" s="1"/>
      <c r="CYO62" s="1"/>
      <c r="CYQ62" s="1"/>
      <c r="CYS62" s="1"/>
      <c r="CYU62" s="1"/>
      <c r="CYW62" s="1"/>
      <c r="CYY62" s="1"/>
      <c r="CZA62" s="1"/>
      <c r="CZC62" s="1"/>
      <c r="CZE62" s="1"/>
      <c r="CZG62" s="1"/>
      <c r="CZI62" s="1"/>
      <c r="CZK62" s="1"/>
      <c r="CZM62" s="1"/>
      <c r="CZO62" s="1"/>
      <c r="CZQ62" s="1"/>
      <c r="CZS62" s="1"/>
      <c r="CZU62" s="1"/>
      <c r="CZW62" s="1"/>
      <c r="CZY62" s="1"/>
      <c r="DAA62" s="1"/>
      <c r="DAC62" s="1"/>
      <c r="DAE62" s="1"/>
      <c r="DAG62" s="1"/>
      <c r="DAI62" s="1"/>
      <c r="DAK62" s="1"/>
      <c r="DAM62" s="1"/>
      <c r="DAO62" s="1"/>
      <c r="DAQ62" s="1"/>
      <c r="DAS62" s="1"/>
      <c r="DAU62" s="1"/>
      <c r="DAW62" s="1"/>
      <c r="DAY62" s="1"/>
      <c r="DBA62" s="1"/>
      <c r="DBC62" s="1"/>
      <c r="DBE62" s="1"/>
      <c r="DBG62" s="1"/>
      <c r="DBI62" s="1"/>
      <c r="DBK62" s="1"/>
      <c r="DBM62" s="1"/>
      <c r="DBO62" s="1"/>
      <c r="DBQ62" s="1"/>
      <c r="DBS62" s="1"/>
      <c r="DBU62" s="1"/>
      <c r="DBW62" s="1"/>
      <c r="DBY62" s="1"/>
      <c r="DCA62" s="1"/>
      <c r="DCC62" s="1"/>
      <c r="DCE62" s="1"/>
      <c r="DCG62" s="1"/>
      <c r="DCI62" s="1"/>
      <c r="DCK62" s="1"/>
      <c r="DCM62" s="1"/>
      <c r="DCO62" s="1"/>
      <c r="DCQ62" s="1"/>
      <c r="DCS62" s="1"/>
      <c r="DCU62" s="1"/>
      <c r="DCW62" s="1"/>
      <c r="DCY62" s="1"/>
      <c r="DDA62" s="1"/>
      <c r="DDC62" s="1"/>
      <c r="DDE62" s="1"/>
      <c r="DDG62" s="1"/>
      <c r="DDI62" s="1"/>
      <c r="DDK62" s="1"/>
      <c r="DDM62" s="1"/>
      <c r="DDO62" s="1"/>
      <c r="DDQ62" s="1"/>
      <c r="DDS62" s="1"/>
      <c r="DDU62" s="1"/>
      <c r="DDW62" s="1"/>
      <c r="DDY62" s="1"/>
      <c r="DEA62" s="1"/>
      <c r="DEC62" s="1"/>
      <c r="DEE62" s="1"/>
      <c r="DEG62" s="1"/>
      <c r="DEI62" s="1"/>
      <c r="DEK62" s="1"/>
      <c r="DEM62" s="1"/>
      <c r="DEO62" s="1"/>
      <c r="DEQ62" s="1"/>
      <c r="DES62" s="1"/>
      <c r="DEU62" s="1"/>
      <c r="DEW62" s="1"/>
      <c r="DEY62" s="1"/>
      <c r="DFA62" s="1"/>
      <c r="DFC62" s="1"/>
      <c r="DFE62" s="1"/>
      <c r="DFG62" s="1"/>
      <c r="DFI62" s="1"/>
      <c r="DFK62" s="1"/>
      <c r="DFM62" s="1"/>
      <c r="DFO62" s="1"/>
      <c r="DFQ62" s="1"/>
      <c r="DFS62" s="1"/>
      <c r="DFU62" s="1"/>
      <c r="DFW62" s="1"/>
      <c r="DFY62" s="1"/>
      <c r="DGA62" s="1"/>
      <c r="DGC62" s="1"/>
      <c r="DGE62" s="1"/>
      <c r="DGG62" s="1"/>
      <c r="DGI62" s="1"/>
      <c r="DGK62" s="1"/>
      <c r="DGM62" s="1"/>
      <c r="DGO62" s="1"/>
      <c r="DGQ62" s="1"/>
      <c r="DGS62" s="1"/>
      <c r="DGU62" s="1"/>
      <c r="DGW62" s="1"/>
      <c r="DGY62" s="1"/>
      <c r="DHA62" s="1"/>
      <c r="DHC62" s="1"/>
      <c r="DHE62" s="1"/>
      <c r="DHG62" s="1"/>
      <c r="DHI62" s="1"/>
      <c r="DHK62" s="1"/>
      <c r="DHM62" s="1"/>
      <c r="DHO62" s="1"/>
      <c r="DHQ62" s="1"/>
      <c r="DHS62" s="1"/>
      <c r="DHU62" s="1"/>
      <c r="DHW62" s="1"/>
      <c r="DHY62" s="1"/>
      <c r="DIA62" s="1"/>
      <c r="DIC62" s="1"/>
      <c r="DIE62" s="1"/>
      <c r="DIG62" s="1"/>
      <c r="DII62" s="1"/>
      <c r="DIK62" s="1"/>
      <c r="DIM62" s="1"/>
      <c r="DIO62" s="1"/>
      <c r="DIQ62" s="1"/>
      <c r="DIS62" s="1"/>
      <c r="DIU62" s="1"/>
      <c r="DIW62" s="1"/>
      <c r="DIY62" s="1"/>
      <c r="DJA62" s="1"/>
      <c r="DJC62" s="1"/>
      <c r="DJE62" s="1"/>
      <c r="DJG62" s="1"/>
      <c r="DJI62" s="1"/>
      <c r="DJK62" s="1"/>
      <c r="DJM62" s="1"/>
      <c r="DJO62" s="1"/>
      <c r="DJQ62" s="1"/>
      <c r="DJS62" s="1"/>
      <c r="DJU62" s="1"/>
      <c r="DJW62" s="1"/>
      <c r="DJY62" s="1"/>
      <c r="DKA62" s="1"/>
      <c r="DKC62" s="1"/>
      <c r="DKE62" s="1"/>
      <c r="DKG62" s="1"/>
      <c r="DKI62" s="1"/>
      <c r="DKK62" s="1"/>
      <c r="DKM62" s="1"/>
      <c r="DKO62" s="1"/>
      <c r="DKQ62" s="1"/>
      <c r="DKS62" s="1"/>
      <c r="DKU62" s="1"/>
      <c r="DKW62" s="1"/>
      <c r="DKY62" s="1"/>
      <c r="DLA62" s="1"/>
      <c r="DLC62" s="1"/>
      <c r="DLE62" s="1"/>
      <c r="DLG62" s="1"/>
      <c r="DLI62" s="1"/>
      <c r="DLK62" s="1"/>
      <c r="DLM62" s="1"/>
      <c r="DLO62" s="1"/>
      <c r="DLQ62" s="1"/>
      <c r="DLS62" s="1"/>
      <c r="DLU62" s="1"/>
      <c r="DLW62" s="1"/>
      <c r="DLY62" s="1"/>
      <c r="DMA62" s="1"/>
      <c r="DMC62" s="1"/>
      <c r="DME62" s="1"/>
      <c r="DMG62" s="1"/>
      <c r="DMI62" s="1"/>
      <c r="DMK62" s="1"/>
      <c r="DMM62" s="1"/>
      <c r="DMO62" s="1"/>
      <c r="DMQ62" s="1"/>
      <c r="DMS62" s="1"/>
      <c r="DMU62" s="1"/>
      <c r="DMW62" s="1"/>
      <c r="DMY62" s="1"/>
      <c r="DNA62" s="1"/>
      <c r="DNC62" s="1"/>
      <c r="DNE62" s="1"/>
      <c r="DNG62" s="1"/>
      <c r="DNI62" s="1"/>
      <c r="DNK62" s="1"/>
      <c r="DNM62" s="1"/>
      <c r="DNO62" s="1"/>
      <c r="DNQ62" s="1"/>
      <c r="DNS62" s="1"/>
      <c r="DNU62" s="1"/>
      <c r="DNW62" s="1"/>
      <c r="DNY62" s="1"/>
      <c r="DOA62" s="1"/>
      <c r="DOC62" s="1"/>
      <c r="DOE62" s="1"/>
      <c r="DOG62" s="1"/>
      <c r="DOI62" s="1"/>
      <c r="DOK62" s="1"/>
      <c r="DOM62" s="1"/>
      <c r="DOO62" s="1"/>
      <c r="DOQ62" s="1"/>
      <c r="DOS62" s="1"/>
      <c r="DOU62" s="1"/>
      <c r="DOW62" s="1"/>
      <c r="DOY62" s="1"/>
      <c r="DPA62" s="1"/>
      <c r="DPC62" s="1"/>
      <c r="DPE62" s="1"/>
      <c r="DPG62" s="1"/>
      <c r="DPI62" s="1"/>
      <c r="DPK62" s="1"/>
      <c r="DPM62" s="1"/>
      <c r="DPO62" s="1"/>
      <c r="DPQ62" s="1"/>
      <c r="DPS62" s="1"/>
      <c r="DPU62" s="1"/>
      <c r="DPW62" s="1"/>
      <c r="DPY62" s="1"/>
      <c r="DQA62" s="1"/>
      <c r="DQC62" s="1"/>
      <c r="DQE62" s="1"/>
      <c r="DQG62" s="1"/>
      <c r="DQI62" s="1"/>
      <c r="DQK62" s="1"/>
      <c r="DQM62" s="1"/>
      <c r="DQO62" s="1"/>
      <c r="DQQ62" s="1"/>
      <c r="DQS62" s="1"/>
      <c r="DQU62" s="1"/>
      <c r="DQW62" s="1"/>
      <c r="DQY62" s="1"/>
      <c r="DRA62" s="1"/>
      <c r="DRC62" s="1"/>
      <c r="DRE62" s="1"/>
      <c r="DRG62" s="1"/>
      <c r="DRI62" s="1"/>
      <c r="DRK62" s="1"/>
      <c r="DRM62" s="1"/>
      <c r="DRO62" s="1"/>
      <c r="DRQ62" s="1"/>
      <c r="DRS62" s="1"/>
      <c r="DRU62" s="1"/>
      <c r="DRW62" s="1"/>
      <c r="DRY62" s="1"/>
      <c r="DSA62" s="1"/>
      <c r="DSC62" s="1"/>
      <c r="DSE62" s="1"/>
      <c r="DSG62" s="1"/>
      <c r="DSI62" s="1"/>
      <c r="DSK62" s="1"/>
      <c r="DSM62" s="1"/>
      <c r="DSO62" s="1"/>
      <c r="DSQ62" s="1"/>
      <c r="DSS62" s="1"/>
      <c r="DSU62" s="1"/>
      <c r="DSW62" s="1"/>
      <c r="DSY62" s="1"/>
      <c r="DTA62" s="1"/>
      <c r="DTC62" s="1"/>
      <c r="DTE62" s="1"/>
      <c r="DTG62" s="1"/>
      <c r="DTI62" s="1"/>
      <c r="DTK62" s="1"/>
      <c r="DTM62" s="1"/>
      <c r="DTO62" s="1"/>
      <c r="DTQ62" s="1"/>
      <c r="DTS62" s="1"/>
      <c r="DTU62" s="1"/>
      <c r="DTW62" s="1"/>
      <c r="DTY62" s="1"/>
      <c r="DUA62" s="1"/>
      <c r="DUC62" s="1"/>
      <c r="DUE62" s="1"/>
      <c r="DUG62" s="1"/>
      <c r="DUI62" s="1"/>
      <c r="DUK62" s="1"/>
      <c r="DUM62" s="1"/>
      <c r="DUO62" s="1"/>
      <c r="DUQ62" s="1"/>
      <c r="DUS62" s="1"/>
      <c r="DUU62" s="1"/>
      <c r="DUW62" s="1"/>
      <c r="DUY62" s="1"/>
      <c r="DVA62" s="1"/>
      <c r="DVC62" s="1"/>
      <c r="DVE62" s="1"/>
      <c r="DVG62" s="1"/>
      <c r="DVI62" s="1"/>
      <c r="DVK62" s="1"/>
      <c r="DVM62" s="1"/>
      <c r="DVO62" s="1"/>
      <c r="DVQ62" s="1"/>
      <c r="DVS62" s="1"/>
      <c r="DVU62" s="1"/>
      <c r="DVW62" s="1"/>
      <c r="DVY62" s="1"/>
      <c r="DWA62" s="1"/>
      <c r="DWC62" s="1"/>
      <c r="DWE62" s="1"/>
      <c r="DWG62" s="1"/>
      <c r="DWI62" s="1"/>
      <c r="DWK62" s="1"/>
      <c r="DWM62" s="1"/>
      <c r="DWO62" s="1"/>
      <c r="DWQ62" s="1"/>
      <c r="DWS62" s="1"/>
      <c r="DWU62" s="1"/>
      <c r="DWW62" s="1"/>
      <c r="DWY62" s="1"/>
      <c r="DXA62" s="1"/>
      <c r="DXC62" s="1"/>
      <c r="DXE62" s="1"/>
      <c r="DXG62" s="1"/>
      <c r="DXI62" s="1"/>
      <c r="DXK62" s="1"/>
      <c r="DXM62" s="1"/>
      <c r="DXO62" s="1"/>
      <c r="DXQ62" s="1"/>
      <c r="DXS62" s="1"/>
      <c r="DXU62" s="1"/>
      <c r="DXW62" s="1"/>
      <c r="DXY62" s="1"/>
      <c r="DYA62" s="1"/>
      <c r="DYC62" s="1"/>
      <c r="DYE62" s="1"/>
      <c r="DYG62" s="1"/>
      <c r="DYI62" s="1"/>
      <c r="DYK62" s="1"/>
      <c r="DYM62" s="1"/>
      <c r="DYO62" s="1"/>
      <c r="DYQ62" s="1"/>
      <c r="DYS62" s="1"/>
      <c r="DYU62" s="1"/>
      <c r="DYW62" s="1"/>
      <c r="DYY62" s="1"/>
      <c r="DZA62" s="1"/>
      <c r="DZC62" s="1"/>
      <c r="DZE62" s="1"/>
      <c r="DZG62" s="1"/>
      <c r="DZI62" s="1"/>
      <c r="DZK62" s="1"/>
      <c r="DZM62" s="1"/>
      <c r="DZO62" s="1"/>
      <c r="DZQ62" s="1"/>
      <c r="DZS62" s="1"/>
      <c r="DZU62" s="1"/>
      <c r="DZW62" s="1"/>
      <c r="DZY62" s="1"/>
      <c r="EAA62" s="1"/>
      <c r="EAC62" s="1"/>
      <c r="EAE62" s="1"/>
      <c r="EAG62" s="1"/>
      <c r="EAI62" s="1"/>
      <c r="EAK62" s="1"/>
      <c r="EAM62" s="1"/>
      <c r="EAO62" s="1"/>
      <c r="EAQ62" s="1"/>
      <c r="EAS62" s="1"/>
      <c r="EAU62" s="1"/>
      <c r="EAW62" s="1"/>
      <c r="EAY62" s="1"/>
      <c r="EBA62" s="1"/>
      <c r="EBC62" s="1"/>
      <c r="EBE62" s="1"/>
      <c r="EBG62" s="1"/>
      <c r="EBI62" s="1"/>
      <c r="EBK62" s="1"/>
      <c r="EBM62" s="1"/>
      <c r="EBO62" s="1"/>
      <c r="EBQ62" s="1"/>
      <c r="EBS62" s="1"/>
      <c r="EBU62" s="1"/>
      <c r="EBW62" s="1"/>
      <c r="EBY62" s="1"/>
      <c r="ECA62" s="1"/>
      <c r="ECC62" s="1"/>
      <c r="ECE62" s="1"/>
      <c r="ECG62" s="1"/>
      <c r="ECI62" s="1"/>
      <c r="ECK62" s="1"/>
      <c r="ECM62" s="1"/>
      <c r="ECO62" s="1"/>
      <c r="ECQ62" s="1"/>
      <c r="ECS62" s="1"/>
      <c r="ECU62" s="1"/>
      <c r="ECW62" s="1"/>
      <c r="ECY62" s="1"/>
      <c r="EDA62" s="1"/>
      <c r="EDC62" s="1"/>
      <c r="EDE62" s="1"/>
      <c r="EDG62" s="1"/>
      <c r="EDI62" s="1"/>
      <c r="EDK62" s="1"/>
      <c r="EDM62" s="1"/>
      <c r="EDO62" s="1"/>
      <c r="EDQ62" s="1"/>
      <c r="EDS62" s="1"/>
      <c r="EDU62" s="1"/>
      <c r="EDW62" s="1"/>
      <c r="EDY62" s="1"/>
      <c r="EEA62" s="1"/>
      <c r="EEC62" s="1"/>
      <c r="EEE62" s="1"/>
      <c r="EEG62" s="1"/>
      <c r="EEI62" s="1"/>
      <c r="EEK62" s="1"/>
      <c r="EEM62" s="1"/>
      <c r="EEO62" s="1"/>
      <c r="EEQ62" s="1"/>
      <c r="EES62" s="1"/>
      <c r="EEU62" s="1"/>
      <c r="EEW62" s="1"/>
      <c r="EEY62" s="1"/>
      <c r="EFA62" s="1"/>
      <c r="EFC62" s="1"/>
      <c r="EFE62" s="1"/>
      <c r="EFG62" s="1"/>
      <c r="EFI62" s="1"/>
      <c r="EFK62" s="1"/>
      <c r="EFM62" s="1"/>
      <c r="EFO62" s="1"/>
      <c r="EFQ62" s="1"/>
      <c r="EFS62" s="1"/>
      <c r="EFU62" s="1"/>
      <c r="EFW62" s="1"/>
      <c r="EFY62" s="1"/>
      <c r="EGA62" s="1"/>
      <c r="EGC62" s="1"/>
      <c r="EGE62" s="1"/>
      <c r="EGG62" s="1"/>
      <c r="EGI62" s="1"/>
      <c r="EGK62" s="1"/>
      <c r="EGM62" s="1"/>
      <c r="EGO62" s="1"/>
      <c r="EGQ62" s="1"/>
      <c r="EGS62" s="1"/>
      <c r="EGU62" s="1"/>
      <c r="EGW62" s="1"/>
      <c r="EGY62" s="1"/>
      <c r="EHA62" s="1"/>
      <c r="EHC62" s="1"/>
      <c r="EHE62" s="1"/>
      <c r="EHG62" s="1"/>
      <c r="EHI62" s="1"/>
      <c r="EHK62" s="1"/>
      <c r="EHM62" s="1"/>
      <c r="EHO62" s="1"/>
      <c r="EHQ62" s="1"/>
      <c r="EHS62" s="1"/>
      <c r="EHU62" s="1"/>
      <c r="EHW62" s="1"/>
      <c r="EHY62" s="1"/>
      <c r="EIA62" s="1"/>
      <c r="EIC62" s="1"/>
      <c r="EIE62" s="1"/>
      <c r="EIG62" s="1"/>
      <c r="EII62" s="1"/>
      <c r="EIK62" s="1"/>
      <c r="EIM62" s="1"/>
      <c r="EIO62" s="1"/>
      <c r="EIQ62" s="1"/>
      <c r="EIS62" s="1"/>
      <c r="EIU62" s="1"/>
      <c r="EIW62" s="1"/>
      <c r="EIY62" s="1"/>
      <c r="EJA62" s="1"/>
      <c r="EJC62" s="1"/>
      <c r="EJE62" s="1"/>
      <c r="EJG62" s="1"/>
      <c r="EJI62" s="1"/>
      <c r="EJK62" s="1"/>
      <c r="EJM62" s="1"/>
      <c r="EJO62" s="1"/>
      <c r="EJQ62" s="1"/>
      <c r="EJS62" s="1"/>
      <c r="EJU62" s="1"/>
      <c r="EJW62" s="1"/>
      <c r="EJY62" s="1"/>
      <c r="EKA62" s="1"/>
      <c r="EKC62" s="1"/>
      <c r="EKE62" s="1"/>
      <c r="EKG62" s="1"/>
      <c r="EKI62" s="1"/>
      <c r="EKK62" s="1"/>
      <c r="EKM62" s="1"/>
      <c r="EKO62" s="1"/>
      <c r="EKQ62" s="1"/>
      <c r="EKS62" s="1"/>
      <c r="EKU62" s="1"/>
      <c r="EKW62" s="1"/>
      <c r="EKY62" s="1"/>
      <c r="ELA62" s="1"/>
      <c r="ELC62" s="1"/>
      <c r="ELE62" s="1"/>
      <c r="ELG62" s="1"/>
      <c r="ELI62" s="1"/>
      <c r="ELK62" s="1"/>
      <c r="ELM62" s="1"/>
      <c r="ELO62" s="1"/>
      <c r="ELQ62" s="1"/>
      <c r="ELS62" s="1"/>
      <c r="ELU62" s="1"/>
      <c r="ELW62" s="1"/>
      <c r="ELY62" s="1"/>
      <c r="EMA62" s="1"/>
      <c r="EMC62" s="1"/>
      <c r="EME62" s="1"/>
      <c r="EMG62" s="1"/>
      <c r="EMI62" s="1"/>
      <c r="EMK62" s="1"/>
      <c r="EMM62" s="1"/>
      <c r="EMO62" s="1"/>
      <c r="EMQ62" s="1"/>
      <c r="EMS62" s="1"/>
      <c r="EMU62" s="1"/>
      <c r="EMW62" s="1"/>
      <c r="EMY62" s="1"/>
      <c r="ENA62" s="1"/>
      <c r="ENC62" s="1"/>
      <c r="ENE62" s="1"/>
      <c r="ENG62" s="1"/>
      <c r="ENI62" s="1"/>
      <c r="ENK62" s="1"/>
      <c r="ENM62" s="1"/>
      <c r="ENO62" s="1"/>
      <c r="ENQ62" s="1"/>
      <c r="ENS62" s="1"/>
      <c r="ENU62" s="1"/>
      <c r="ENW62" s="1"/>
      <c r="ENY62" s="1"/>
      <c r="EOA62" s="1"/>
      <c r="EOC62" s="1"/>
      <c r="EOE62" s="1"/>
      <c r="EOG62" s="1"/>
      <c r="EOI62" s="1"/>
      <c r="EOK62" s="1"/>
      <c r="EOM62" s="1"/>
      <c r="EOO62" s="1"/>
      <c r="EOQ62" s="1"/>
      <c r="EOS62" s="1"/>
      <c r="EOU62" s="1"/>
      <c r="EOW62" s="1"/>
      <c r="EOY62" s="1"/>
      <c r="EPA62" s="1"/>
      <c r="EPC62" s="1"/>
      <c r="EPE62" s="1"/>
      <c r="EPG62" s="1"/>
      <c r="EPI62" s="1"/>
      <c r="EPK62" s="1"/>
      <c r="EPM62" s="1"/>
      <c r="EPO62" s="1"/>
      <c r="EPQ62" s="1"/>
      <c r="EPS62" s="1"/>
      <c r="EPU62" s="1"/>
      <c r="EPW62" s="1"/>
      <c r="EPY62" s="1"/>
      <c r="EQA62" s="1"/>
      <c r="EQC62" s="1"/>
      <c r="EQE62" s="1"/>
      <c r="EQG62" s="1"/>
      <c r="EQI62" s="1"/>
      <c r="EQK62" s="1"/>
      <c r="EQM62" s="1"/>
      <c r="EQO62" s="1"/>
      <c r="EQQ62" s="1"/>
      <c r="EQS62" s="1"/>
      <c r="EQU62" s="1"/>
      <c r="EQW62" s="1"/>
      <c r="EQY62" s="1"/>
      <c r="ERA62" s="1"/>
      <c r="ERC62" s="1"/>
      <c r="ERE62" s="1"/>
      <c r="ERG62" s="1"/>
      <c r="ERI62" s="1"/>
      <c r="ERK62" s="1"/>
      <c r="ERM62" s="1"/>
      <c r="ERO62" s="1"/>
      <c r="ERQ62" s="1"/>
      <c r="ERS62" s="1"/>
      <c r="ERU62" s="1"/>
      <c r="ERW62" s="1"/>
      <c r="ERY62" s="1"/>
      <c r="ESA62" s="1"/>
      <c r="ESC62" s="1"/>
      <c r="ESE62" s="1"/>
      <c r="ESG62" s="1"/>
      <c r="ESI62" s="1"/>
      <c r="ESK62" s="1"/>
      <c r="ESM62" s="1"/>
      <c r="ESO62" s="1"/>
      <c r="ESQ62" s="1"/>
      <c r="ESS62" s="1"/>
      <c r="ESU62" s="1"/>
      <c r="ESW62" s="1"/>
      <c r="ESY62" s="1"/>
      <c r="ETA62" s="1"/>
      <c r="ETC62" s="1"/>
      <c r="ETE62" s="1"/>
      <c r="ETG62" s="1"/>
      <c r="ETI62" s="1"/>
      <c r="ETK62" s="1"/>
      <c r="ETM62" s="1"/>
      <c r="ETO62" s="1"/>
      <c r="ETQ62" s="1"/>
      <c r="ETS62" s="1"/>
      <c r="ETU62" s="1"/>
      <c r="ETW62" s="1"/>
      <c r="ETY62" s="1"/>
      <c r="EUA62" s="1"/>
      <c r="EUC62" s="1"/>
      <c r="EUE62" s="1"/>
      <c r="EUG62" s="1"/>
      <c r="EUI62" s="1"/>
      <c r="EUK62" s="1"/>
      <c r="EUM62" s="1"/>
      <c r="EUO62" s="1"/>
      <c r="EUQ62" s="1"/>
      <c r="EUS62" s="1"/>
      <c r="EUU62" s="1"/>
      <c r="EUW62" s="1"/>
      <c r="EUY62" s="1"/>
      <c r="EVA62" s="1"/>
      <c r="EVC62" s="1"/>
      <c r="EVE62" s="1"/>
      <c r="EVG62" s="1"/>
      <c r="EVI62" s="1"/>
      <c r="EVK62" s="1"/>
      <c r="EVM62" s="1"/>
      <c r="EVO62" s="1"/>
      <c r="EVQ62" s="1"/>
      <c r="EVS62" s="1"/>
      <c r="EVU62" s="1"/>
      <c r="EVW62" s="1"/>
      <c r="EVY62" s="1"/>
      <c r="EWA62" s="1"/>
      <c r="EWC62" s="1"/>
      <c r="EWE62" s="1"/>
      <c r="EWG62" s="1"/>
      <c r="EWI62" s="1"/>
      <c r="EWK62" s="1"/>
      <c r="EWM62" s="1"/>
      <c r="EWO62" s="1"/>
      <c r="EWQ62" s="1"/>
      <c r="EWS62" s="1"/>
      <c r="EWU62" s="1"/>
      <c r="EWW62" s="1"/>
      <c r="EWY62" s="1"/>
      <c r="EXA62" s="1"/>
      <c r="EXC62" s="1"/>
      <c r="EXE62" s="1"/>
      <c r="EXG62" s="1"/>
      <c r="EXI62" s="1"/>
      <c r="EXK62" s="1"/>
      <c r="EXM62" s="1"/>
      <c r="EXO62" s="1"/>
      <c r="EXQ62" s="1"/>
      <c r="EXS62" s="1"/>
      <c r="EXU62" s="1"/>
      <c r="EXW62" s="1"/>
      <c r="EXY62" s="1"/>
      <c r="EYA62" s="1"/>
      <c r="EYC62" s="1"/>
      <c r="EYE62" s="1"/>
      <c r="EYG62" s="1"/>
      <c r="EYI62" s="1"/>
      <c r="EYK62" s="1"/>
      <c r="EYM62" s="1"/>
      <c r="EYO62" s="1"/>
      <c r="EYQ62" s="1"/>
      <c r="EYS62" s="1"/>
      <c r="EYU62" s="1"/>
      <c r="EYW62" s="1"/>
      <c r="EYY62" s="1"/>
      <c r="EZA62" s="1"/>
      <c r="EZC62" s="1"/>
      <c r="EZE62" s="1"/>
      <c r="EZG62" s="1"/>
      <c r="EZI62" s="1"/>
      <c r="EZK62" s="1"/>
      <c r="EZM62" s="1"/>
      <c r="EZO62" s="1"/>
      <c r="EZQ62" s="1"/>
      <c r="EZS62" s="1"/>
      <c r="EZU62" s="1"/>
      <c r="EZW62" s="1"/>
      <c r="EZY62" s="1"/>
      <c r="FAA62" s="1"/>
      <c r="FAC62" s="1"/>
      <c r="FAE62" s="1"/>
      <c r="FAG62" s="1"/>
      <c r="FAI62" s="1"/>
      <c r="FAK62" s="1"/>
      <c r="FAM62" s="1"/>
      <c r="FAO62" s="1"/>
      <c r="FAQ62" s="1"/>
      <c r="FAS62" s="1"/>
      <c r="FAU62" s="1"/>
      <c r="FAW62" s="1"/>
      <c r="FAY62" s="1"/>
      <c r="FBA62" s="1"/>
      <c r="FBC62" s="1"/>
      <c r="FBE62" s="1"/>
      <c r="FBG62" s="1"/>
      <c r="FBI62" s="1"/>
      <c r="FBK62" s="1"/>
      <c r="FBM62" s="1"/>
      <c r="FBO62" s="1"/>
      <c r="FBQ62" s="1"/>
      <c r="FBS62" s="1"/>
      <c r="FBU62" s="1"/>
      <c r="FBW62" s="1"/>
      <c r="FBY62" s="1"/>
      <c r="FCA62" s="1"/>
      <c r="FCC62" s="1"/>
      <c r="FCE62" s="1"/>
      <c r="FCG62" s="1"/>
      <c r="FCI62" s="1"/>
      <c r="FCK62" s="1"/>
      <c r="FCM62" s="1"/>
      <c r="FCO62" s="1"/>
      <c r="FCQ62" s="1"/>
      <c r="FCS62" s="1"/>
      <c r="FCU62" s="1"/>
      <c r="FCW62" s="1"/>
      <c r="FCY62" s="1"/>
      <c r="FDA62" s="1"/>
      <c r="FDC62" s="1"/>
      <c r="FDE62" s="1"/>
      <c r="FDG62" s="1"/>
      <c r="FDI62" s="1"/>
      <c r="FDK62" s="1"/>
      <c r="FDM62" s="1"/>
      <c r="FDO62" s="1"/>
      <c r="FDQ62" s="1"/>
      <c r="FDS62" s="1"/>
      <c r="FDU62" s="1"/>
      <c r="FDW62" s="1"/>
      <c r="FDY62" s="1"/>
      <c r="FEA62" s="1"/>
      <c r="FEC62" s="1"/>
      <c r="FEE62" s="1"/>
      <c r="FEG62" s="1"/>
      <c r="FEI62" s="1"/>
      <c r="FEK62" s="1"/>
      <c r="FEM62" s="1"/>
      <c r="FEO62" s="1"/>
      <c r="FEQ62" s="1"/>
      <c r="FES62" s="1"/>
      <c r="FEU62" s="1"/>
      <c r="FEW62" s="1"/>
      <c r="FEY62" s="1"/>
      <c r="FFA62" s="1"/>
      <c r="FFC62" s="1"/>
      <c r="FFE62" s="1"/>
      <c r="FFG62" s="1"/>
      <c r="FFI62" s="1"/>
      <c r="FFK62" s="1"/>
      <c r="FFM62" s="1"/>
      <c r="FFO62" s="1"/>
      <c r="FFQ62" s="1"/>
      <c r="FFS62" s="1"/>
      <c r="FFU62" s="1"/>
      <c r="FFW62" s="1"/>
      <c r="FFY62" s="1"/>
      <c r="FGA62" s="1"/>
      <c r="FGC62" s="1"/>
      <c r="FGE62" s="1"/>
      <c r="FGG62" s="1"/>
      <c r="FGI62" s="1"/>
      <c r="FGK62" s="1"/>
      <c r="FGM62" s="1"/>
      <c r="FGO62" s="1"/>
      <c r="FGQ62" s="1"/>
      <c r="FGS62" s="1"/>
      <c r="FGU62" s="1"/>
      <c r="FGW62" s="1"/>
      <c r="FGY62" s="1"/>
      <c r="FHA62" s="1"/>
      <c r="FHC62" s="1"/>
      <c r="FHE62" s="1"/>
      <c r="FHG62" s="1"/>
      <c r="FHI62" s="1"/>
      <c r="FHK62" s="1"/>
      <c r="FHM62" s="1"/>
      <c r="FHO62" s="1"/>
      <c r="FHQ62" s="1"/>
      <c r="FHS62" s="1"/>
      <c r="FHU62" s="1"/>
      <c r="FHW62" s="1"/>
      <c r="FHY62" s="1"/>
      <c r="FIA62" s="1"/>
      <c r="FIC62" s="1"/>
      <c r="FIE62" s="1"/>
      <c r="FIG62" s="1"/>
      <c r="FII62" s="1"/>
      <c r="FIK62" s="1"/>
      <c r="FIM62" s="1"/>
      <c r="FIO62" s="1"/>
      <c r="FIQ62" s="1"/>
      <c r="FIS62" s="1"/>
      <c r="FIU62" s="1"/>
      <c r="FIW62" s="1"/>
      <c r="FIY62" s="1"/>
      <c r="FJA62" s="1"/>
      <c r="FJC62" s="1"/>
      <c r="FJE62" s="1"/>
      <c r="FJG62" s="1"/>
      <c r="FJI62" s="1"/>
      <c r="FJK62" s="1"/>
      <c r="FJM62" s="1"/>
      <c r="FJO62" s="1"/>
      <c r="FJQ62" s="1"/>
      <c r="FJS62" s="1"/>
      <c r="FJU62" s="1"/>
      <c r="FJW62" s="1"/>
      <c r="FJY62" s="1"/>
      <c r="FKA62" s="1"/>
      <c r="FKC62" s="1"/>
      <c r="FKE62" s="1"/>
      <c r="FKG62" s="1"/>
      <c r="FKI62" s="1"/>
      <c r="FKK62" s="1"/>
      <c r="FKM62" s="1"/>
      <c r="FKO62" s="1"/>
      <c r="FKQ62" s="1"/>
      <c r="FKS62" s="1"/>
      <c r="FKU62" s="1"/>
      <c r="FKW62" s="1"/>
      <c r="FKY62" s="1"/>
      <c r="FLA62" s="1"/>
      <c r="FLC62" s="1"/>
      <c r="FLE62" s="1"/>
      <c r="FLG62" s="1"/>
      <c r="FLI62" s="1"/>
      <c r="FLK62" s="1"/>
      <c r="FLM62" s="1"/>
      <c r="FLO62" s="1"/>
      <c r="FLQ62" s="1"/>
      <c r="FLS62" s="1"/>
      <c r="FLU62" s="1"/>
      <c r="FLW62" s="1"/>
      <c r="FLY62" s="1"/>
      <c r="FMA62" s="1"/>
      <c r="FMC62" s="1"/>
      <c r="FME62" s="1"/>
      <c r="FMG62" s="1"/>
      <c r="FMI62" s="1"/>
      <c r="FMK62" s="1"/>
      <c r="FMM62" s="1"/>
      <c r="FMO62" s="1"/>
      <c r="FMQ62" s="1"/>
      <c r="FMS62" s="1"/>
      <c r="FMU62" s="1"/>
      <c r="FMW62" s="1"/>
      <c r="FMY62" s="1"/>
      <c r="FNA62" s="1"/>
      <c r="FNC62" s="1"/>
      <c r="FNE62" s="1"/>
      <c r="FNG62" s="1"/>
      <c r="FNI62" s="1"/>
      <c r="FNK62" s="1"/>
      <c r="FNM62" s="1"/>
      <c r="FNO62" s="1"/>
      <c r="FNQ62" s="1"/>
      <c r="FNS62" s="1"/>
      <c r="FNU62" s="1"/>
      <c r="FNW62" s="1"/>
      <c r="FNY62" s="1"/>
      <c r="FOA62" s="1"/>
      <c r="FOC62" s="1"/>
      <c r="FOE62" s="1"/>
      <c r="FOG62" s="1"/>
      <c r="FOI62" s="1"/>
      <c r="FOK62" s="1"/>
      <c r="FOM62" s="1"/>
      <c r="FOO62" s="1"/>
      <c r="FOQ62" s="1"/>
      <c r="FOS62" s="1"/>
      <c r="FOU62" s="1"/>
      <c r="FOW62" s="1"/>
      <c r="FOY62" s="1"/>
      <c r="FPA62" s="1"/>
      <c r="FPC62" s="1"/>
      <c r="FPE62" s="1"/>
      <c r="FPG62" s="1"/>
      <c r="FPI62" s="1"/>
      <c r="FPK62" s="1"/>
      <c r="FPM62" s="1"/>
      <c r="FPO62" s="1"/>
      <c r="FPQ62" s="1"/>
      <c r="FPS62" s="1"/>
      <c r="FPU62" s="1"/>
      <c r="FPW62" s="1"/>
      <c r="FPY62" s="1"/>
      <c r="FQA62" s="1"/>
      <c r="FQC62" s="1"/>
      <c r="FQE62" s="1"/>
      <c r="FQG62" s="1"/>
      <c r="FQI62" s="1"/>
      <c r="FQK62" s="1"/>
      <c r="FQM62" s="1"/>
      <c r="FQO62" s="1"/>
      <c r="FQQ62" s="1"/>
      <c r="FQS62" s="1"/>
      <c r="FQU62" s="1"/>
      <c r="FQW62" s="1"/>
      <c r="FQY62" s="1"/>
      <c r="FRA62" s="1"/>
      <c r="FRC62" s="1"/>
      <c r="FRE62" s="1"/>
      <c r="FRG62" s="1"/>
      <c r="FRI62" s="1"/>
      <c r="FRK62" s="1"/>
      <c r="FRM62" s="1"/>
      <c r="FRO62" s="1"/>
      <c r="FRQ62" s="1"/>
      <c r="FRS62" s="1"/>
      <c r="FRU62" s="1"/>
      <c r="FRW62" s="1"/>
      <c r="FRY62" s="1"/>
      <c r="FSA62" s="1"/>
      <c r="FSC62" s="1"/>
      <c r="FSE62" s="1"/>
      <c r="FSG62" s="1"/>
      <c r="FSI62" s="1"/>
      <c r="FSK62" s="1"/>
      <c r="FSM62" s="1"/>
      <c r="FSO62" s="1"/>
      <c r="FSQ62" s="1"/>
      <c r="FSS62" s="1"/>
      <c r="FSU62" s="1"/>
      <c r="FSW62" s="1"/>
      <c r="FSY62" s="1"/>
      <c r="FTA62" s="1"/>
      <c r="FTC62" s="1"/>
      <c r="FTE62" s="1"/>
      <c r="FTG62" s="1"/>
      <c r="FTI62" s="1"/>
      <c r="FTK62" s="1"/>
      <c r="FTM62" s="1"/>
      <c r="FTO62" s="1"/>
      <c r="FTQ62" s="1"/>
      <c r="FTS62" s="1"/>
      <c r="FTU62" s="1"/>
      <c r="FTW62" s="1"/>
      <c r="FTY62" s="1"/>
      <c r="FUA62" s="1"/>
      <c r="FUC62" s="1"/>
      <c r="FUE62" s="1"/>
      <c r="FUG62" s="1"/>
      <c r="FUI62" s="1"/>
      <c r="FUK62" s="1"/>
      <c r="FUM62" s="1"/>
      <c r="FUO62" s="1"/>
      <c r="FUQ62" s="1"/>
      <c r="FUS62" s="1"/>
      <c r="FUU62" s="1"/>
      <c r="FUW62" s="1"/>
      <c r="FUY62" s="1"/>
      <c r="FVA62" s="1"/>
      <c r="FVC62" s="1"/>
      <c r="FVE62" s="1"/>
      <c r="FVG62" s="1"/>
      <c r="FVI62" s="1"/>
      <c r="FVK62" s="1"/>
      <c r="FVM62" s="1"/>
      <c r="FVO62" s="1"/>
      <c r="FVQ62" s="1"/>
      <c r="FVS62" s="1"/>
      <c r="FVU62" s="1"/>
      <c r="FVW62" s="1"/>
      <c r="FVY62" s="1"/>
      <c r="FWA62" s="1"/>
      <c r="FWC62" s="1"/>
      <c r="FWE62" s="1"/>
      <c r="FWG62" s="1"/>
      <c r="FWI62" s="1"/>
      <c r="FWK62" s="1"/>
      <c r="FWM62" s="1"/>
      <c r="FWO62" s="1"/>
      <c r="FWQ62" s="1"/>
      <c r="FWS62" s="1"/>
      <c r="FWU62" s="1"/>
      <c r="FWW62" s="1"/>
      <c r="FWY62" s="1"/>
      <c r="FXA62" s="1"/>
      <c r="FXC62" s="1"/>
      <c r="FXE62" s="1"/>
      <c r="FXG62" s="1"/>
      <c r="FXI62" s="1"/>
      <c r="FXK62" s="1"/>
      <c r="FXM62" s="1"/>
      <c r="FXO62" s="1"/>
      <c r="FXQ62" s="1"/>
      <c r="FXS62" s="1"/>
      <c r="FXU62" s="1"/>
      <c r="FXW62" s="1"/>
      <c r="FXY62" s="1"/>
      <c r="FYA62" s="1"/>
      <c r="FYC62" s="1"/>
      <c r="FYE62" s="1"/>
      <c r="FYG62" s="1"/>
      <c r="FYI62" s="1"/>
      <c r="FYK62" s="1"/>
      <c r="FYM62" s="1"/>
      <c r="FYO62" s="1"/>
      <c r="FYQ62" s="1"/>
      <c r="FYS62" s="1"/>
      <c r="FYU62" s="1"/>
      <c r="FYW62" s="1"/>
      <c r="FYY62" s="1"/>
      <c r="FZA62" s="1"/>
      <c r="FZC62" s="1"/>
      <c r="FZE62" s="1"/>
      <c r="FZG62" s="1"/>
      <c r="FZI62" s="1"/>
      <c r="FZK62" s="1"/>
      <c r="FZM62" s="1"/>
      <c r="FZO62" s="1"/>
      <c r="FZQ62" s="1"/>
      <c r="FZS62" s="1"/>
      <c r="FZU62" s="1"/>
      <c r="FZW62" s="1"/>
      <c r="FZY62" s="1"/>
      <c r="GAA62" s="1"/>
      <c r="GAC62" s="1"/>
      <c r="GAE62" s="1"/>
      <c r="GAG62" s="1"/>
      <c r="GAI62" s="1"/>
      <c r="GAK62" s="1"/>
      <c r="GAM62" s="1"/>
      <c r="GAO62" s="1"/>
      <c r="GAQ62" s="1"/>
      <c r="GAS62" s="1"/>
      <c r="GAU62" s="1"/>
      <c r="GAW62" s="1"/>
      <c r="GAY62" s="1"/>
      <c r="GBA62" s="1"/>
      <c r="GBC62" s="1"/>
      <c r="GBE62" s="1"/>
      <c r="GBG62" s="1"/>
      <c r="GBI62" s="1"/>
      <c r="GBK62" s="1"/>
      <c r="GBM62" s="1"/>
      <c r="GBO62" s="1"/>
      <c r="GBQ62" s="1"/>
      <c r="GBS62" s="1"/>
      <c r="GBU62" s="1"/>
      <c r="GBW62" s="1"/>
      <c r="GBY62" s="1"/>
      <c r="GCA62" s="1"/>
      <c r="GCC62" s="1"/>
      <c r="GCE62" s="1"/>
      <c r="GCG62" s="1"/>
      <c r="GCI62" s="1"/>
      <c r="GCK62" s="1"/>
      <c r="GCM62" s="1"/>
      <c r="GCO62" s="1"/>
      <c r="GCQ62" s="1"/>
      <c r="GCS62" s="1"/>
      <c r="GCU62" s="1"/>
      <c r="GCW62" s="1"/>
      <c r="GCY62" s="1"/>
      <c r="GDA62" s="1"/>
      <c r="GDC62" s="1"/>
      <c r="GDE62" s="1"/>
      <c r="GDG62" s="1"/>
      <c r="GDI62" s="1"/>
      <c r="GDK62" s="1"/>
      <c r="GDM62" s="1"/>
      <c r="GDO62" s="1"/>
      <c r="GDQ62" s="1"/>
      <c r="GDS62" s="1"/>
      <c r="GDU62" s="1"/>
      <c r="GDW62" s="1"/>
      <c r="GDY62" s="1"/>
      <c r="GEA62" s="1"/>
      <c r="GEC62" s="1"/>
      <c r="GEE62" s="1"/>
      <c r="GEG62" s="1"/>
      <c r="GEI62" s="1"/>
      <c r="GEK62" s="1"/>
      <c r="GEM62" s="1"/>
      <c r="GEO62" s="1"/>
      <c r="GEQ62" s="1"/>
      <c r="GES62" s="1"/>
      <c r="GEU62" s="1"/>
      <c r="GEW62" s="1"/>
      <c r="GEY62" s="1"/>
      <c r="GFA62" s="1"/>
      <c r="GFC62" s="1"/>
      <c r="GFE62" s="1"/>
      <c r="GFG62" s="1"/>
      <c r="GFI62" s="1"/>
      <c r="GFK62" s="1"/>
      <c r="GFM62" s="1"/>
      <c r="GFO62" s="1"/>
      <c r="GFQ62" s="1"/>
      <c r="GFS62" s="1"/>
      <c r="GFU62" s="1"/>
      <c r="GFW62" s="1"/>
      <c r="GFY62" s="1"/>
      <c r="GGA62" s="1"/>
      <c r="GGC62" s="1"/>
      <c r="GGE62" s="1"/>
      <c r="GGG62" s="1"/>
      <c r="GGI62" s="1"/>
      <c r="GGK62" s="1"/>
      <c r="GGM62" s="1"/>
      <c r="GGO62" s="1"/>
      <c r="GGQ62" s="1"/>
      <c r="GGS62" s="1"/>
      <c r="GGU62" s="1"/>
      <c r="GGW62" s="1"/>
      <c r="GGY62" s="1"/>
      <c r="GHA62" s="1"/>
      <c r="GHC62" s="1"/>
      <c r="GHE62" s="1"/>
      <c r="GHG62" s="1"/>
      <c r="GHI62" s="1"/>
      <c r="GHK62" s="1"/>
      <c r="GHM62" s="1"/>
      <c r="GHO62" s="1"/>
      <c r="GHQ62" s="1"/>
      <c r="GHS62" s="1"/>
      <c r="GHU62" s="1"/>
      <c r="GHW62" s="1"/>
      <c r="GHY62" s="1"/>
      <c r="GIA62" s="1"/>
      <c r="GIC62" s="1"/>
      <c r="GIE62" s="1"/>
      <c r="GIG62" s="1"/>
      <c r="GII62" s="1"/>
      <c r="GIK62" s="1"/>
      <c r="GIM62" s="1"/>
      <c r="GIO62" s="1"/>
      <c r="GIQ62" s="1"/>
      <c r="GIS62" s="1"/>
      <c r="GIU62" s="1"/>
      <c r="GIW62" s="1"/>
      <c r="GIY62" s="1"/>
      <c r="GJA62" s="1"/>
      <c r="GJC62" s="1"/>
      <c r="GJE62" s="1"/>
      <c r="GJG62" s="1"/>
      <c r="GJI62" s="1"/>
      <c r="GJK62" s="1"/>
      <c r="GJM62" s="1"/>
      <c r="GJO62" s="1"/>
      <c r="GJQ62" s="1"/>
      <c r="GJS62" s="1"/>
      <c r="GJU62" s="1"/>
      <c r="GJW62" s="1"/>
      <c r="GJY62" s="1"/>
      <c r="GKA62" s="1"/>
      <c r="GKC62" s="1"/>
      <c r="GKE62" s="1"/>
      <c r="GKG62" s="1"/>
      <c r="GKI62" s="1"/>
      <c r="GKK62" s="1"/>
      <c r="GKM62" s="1"/>
      <c r="GKO62" s="1"/>
      <c r="GKQ62" s="1"/>
      <c r="GKS62" s="1"/>
      <c r="GKU62" s="1"/>
      <c r="GKW62" s="1"/>
      <c r="GKY62" s="1"/>
      <c r="GLA62" s="1"/>
      <c r="GLC62" s="1"/>
      <c r="GLE62" s="1"/>
      <c r="GLG62" s="1"/>
      <c r="GLI62" s="1"/>
      <c r="GLK62" s="1"/>
      <c r="GLM62" s="1"/>
      <c r="GLO62" s="1"/>
      <c r="GLQ62" s="1"/>
      <c r="GLS62" s="1"/>
      <c r="GLU62" s="1"/>
      <c r="GLW62" s="1"/>
      <c r="GLY62" s="1"/>
      <c r="GMA62" s="1"/>
      <c r="GMC62" s="1"/>
      <c r="GME62" s="1"/>
      <c r="GMG62" s="1"/>
      <c r="GMI62" s="1"/>
      <c r="GMK62" s="1"/>
      <c r="GMM62" s="1"/>
      <c r="GMO62" s="1"/>
      <c r="GMQ62" s="1"/>
      <c r="GMS62" s="1"/>
      <c r="GMU62" s="1"/>
      <c r="GMW62" s="1"/>
      <c r="GMY62" s="1"/>
      <c r="GNA62" s="1"/>
      <c r="GNC62" s="1"/>
      <c r="GNE62" s="1"/>
      <c r="GNG62" s="1"/>
      <c r="GNI62" s="1"/>
      <c r="GNK62" s="1"/>
      <c r="GNM62" s="1"/>
      <c r="GNO62" s="1"/>
      <c r="GNQ62" s="1"/>
      <c r="GNS62" s="1"/>
      <c r="GNU62" s="1"/>
      <c r="GNW62" s="1"/>
      <c r="GNY62" s="1"/>
      <c r="GOA62" s="1"/>
      <c r="GOC62" s="1"/>
      <c r="GOE62" s="1"/>
      <c r="GOG62" s="1"/>
      <c r="GOI62" s="1"/>
      <c r="GOK62" s="1"/>
      <c r="GOM62" s="1"/>
      <c r="GOO62" s="1"/>
      <c r="GOQ62" s="1"/>
      <c r="GOS62" s="1"/>
      <c r="GOU62" s="1"/>
      <c r="GOW62" s="1"/>
      <c r="GOY62" s="1"/>
      <c r="GPA62" s="1"/>
      <c r="GPC62" s="1"/>
      <c r="GPE62" s="1"/>
      <c r="GPG62" s="1"/>
      <c r="GPI62" s="1"/>
      <c r="GPK62" s="1"/>
      <c r="GPM62" s="1"/>
      <c r="GPO62" s="1"/>
      <c r="GPQ62" s="1"/>
      <c r="GPS62" s="1"/>
      <c r="GPU62" s="1"/>
      <c r="GPW62" s="1"/>
      <c r="GPY62" s="1"/>
      <c r="GQA62" s="1"/>
      <c r="GQC62" s="1"/>
      <c r="GQE62" s="1"/>
      <c r="GQG62" s="1"/>
      <c r="GQI62" s="1"/>
      <c r="GQK62" s="1"/>
      <c r="GQM62" s="1"/>
      <c r="GQO62" s="1"/>
      <c r="GQQ62" s="1"/>
      <c r="GQS62" s="1"/>
      <c r="GQU62" s="1"/>
      <c r="GQW62" s="1"/>
      <c r="GQY62" s="1"/>
      <c r="GRA62" s="1"/>
      <c r="GRC62" s="1"/>
      <c r="GRE62" s="1"/>
      <c r="GRG62" s="1"/>
      <c r="GRI62" s="1"/>
      <c r="GRK62" s="1"/>
      <c r="GRM62" s="1"/>
      <c r="GRO62" s="1"/>
      <c r="GRQ62" s="1"/>
      <c r="GRS62" s="1"/>
      <c r="GRU62" s="1"/>
      <c r="GRW62" s="1"/>
      <c r="GRY62" s="1"/>
      <c r="GSA62" s="1"/>
      <c r="GSC62" s="1"/>
      <c r="GSE62" s="1"/>
      <c r="GSG62" s="1"/>
      <c r="GSI62" s="1"/>
      <c r="GSK62" s="1"/>
      <c r="GSM62" s="1"/>
      <c r="GSO62" s="1"/>
      <c r="GSQ62" s="1"/>
      <c r="GSS62" s="1"/>
      <c r="GSU62" s="1"/>
      <c r="GSW62" s="1"/>
      <c r="GSY62" s="1"/>
      <c r="GTA62" s="1"/>
      <c r="GTC62" s="1"/>
      <c r="GTE62" s="1"/>
      <c r="GTG62" s="1"/>
      <c r="GTI62" s="1"/>
      <c r="GTK62" s="1"/>
      <c r="GTM62" s="1"/>
      <c r="GTO62" s="1"/>
      <c r="GTQ62" s="1"/>
      <c r="GTS62" s="1"/>
      <c r="GTU62" s="1"/>
      <c r="GTW62" s="1"/>
      <c r="GTY62" s="1"/>
      <c r="GUA62" s="1"/>
      <c r="GUC62" s="1"/>
      <c r="GUE62" s="1"/>
      <c r="GUG62" s="1"/>
      <c r="GUI62" s="1"/>
      <c r="GUK62" s="1"/>
      <c r="GUM62" s="1"/>
      <c r="GUO62" s="1"/>
      <c r="GUQ62" s="1"/>
      <c r="GUS62" s="1"/>
      <c r="GUU62" s="1"/>
      <c r="GUW62" s="1"/>
      <c r="GUY62" s="1"/>
      <c r="GVA62" s="1"/>
      <c r="GVC62" s="1"/>
      <c r="GVE62" s="1"/>
      <c r="GVG62" s="1"/>
      <c r="GVI62" s="1"/>
      <c r="GVK62" s="1"/>
      <c r="GVM62" s="1"/>
      <c r="GVO62" s="1"/>
      <c r="GVQ62" s="1"/>
      <c r="GVS62" s="1"/>
      <c r="GVU62" s="1"/>
      <c r="GVW62" s="1"/>
      <c r="GVY62" s="1"/>
      <c r="GWA62" s="1"/>
      <c r="GWC62" s="1"/>
      <c r="GWE62" s="1"/>
      <c r="GWG62" s="1"/>
      <c r="GWI62" s="1"/>
      <c r="GWK62" s="1"/>
      <c r="GWM62" s="1"/>
      <c r="GWO62" s="1"/>
      <c r="GWQ62" s="1"/>
      <c r="GWS62" s="1"/>
      <c r="GWU62" s="1"/>
      <c r="GWW62" s="1"/>
      <c r="GWY62" s="1"/>
      <c r="GXA62" s="1"/>
      <c r="GXC62" s="1"/>
      <c r="GXE62" s="1"/>
      <c r="GXG62" s="1"/>
      <c r="GXI62" s="1"/>
      <c r="GXK62" s="1"/>
      <c r="GXM62" s="1"/>
      <c r="GXO62" s="1"/>
      <c r="GXQ62" s="1"/>
      <c r="GXS62" s="1"/>
      <c r="GXU62" s="1"/>
      <c r="GXW62" s="1"/>
      <c r="GXY62" s="1"/>
      <c r="GYA62" s="1"/>
      <c r="GYC62" s="1"/>
      <c r="GYE62" s="1"/>
      <c r="GYG62" s="1"/>
      <c r="GYI62" s="1"/>
      <c r="GYK62" s="1"/>
      <c r="GYM62" s="1"/>
      <c r="GYO62" s="1"/>
      <c r="GYQ62" s="1"/>
      <c r="GYS62" s="1"/>
      <c r="GYU62" s="1"/>
      <c r="GYW62" s="1"/>
      <c r="GYY62" s="1"/>
      <c r="GZA62" s="1"/>
      <c r="GZC62" s="1"/>
      <c r="GZE62" s="1"/>
      <c r="GZG62" s="1"/>
      <c r="GZI62" s="1"/>
      <c r="GZK62" s="1"/>
      <c r="GZM62" s="1"/>
      <c r="GZO62" s="1"/>
      <c r="GZQ62" s="1"/>
      <c r="GZS62" s="1"/>
      <c r="GZU62" s="1"/>
      <c r="GZW62" s="1"/>
      <c r="GZY62" s="1"/>
      <c r="HAA62" s="1"/>
      <c r="HAC62" s="1"/>
      <c r="HAE62" s="1"/>
      <c r="HAG62" s="1"/>
      <c r="HAI62" s="1"/>
      <c r="HAK62" s="1"/>
      <c r="HAM62" s="1"/>
      <c r="HAO62" s="1"/>
      <c r="HAQ62" s="1"/>
      <c r="HAS62" s="1"/>
      <c r="HAU62" s="1"/>
      <c r="HAW62" s="1"/>
      <c r="HAY62" s="1"/>
      <c r="HBA62" s="1"/>
      <c r="HBC62" s="1"/>
      <c r="HBE62" s="1"/>
      <c r="HBG62" s="1"/>
      <c r="HBI62" s="1"/>
      <c r="HBK62" s="1"/>
      <c r="HBM62" s="1"/>
      <c r="HBO62" s="1"/>
      <c r="HBQ62" s="1"/>
      <c r="HBS62" s="1"/>
      <c r="HBU62" s="1"/>
      <c r="HBW62" s="1"/>
      <c r="HBY62" s="1"/>
      <c r="HCA62" s="1"/>
      <c r="HCC62" s="1"/>
      <c r="HCE62" s="1"/>
      <c r="HCG62" s="1"/>
      <c r="HCI62" s="1"/>
      <c r="HCK62" s="1"/>
      <c r="HCM62" s="1"/>
      <c r="HCO62" s="1"/>
      <c r="HCQ62" s="1"/>
      <c r="HCS62" s="1"/>
      <c r="HCU62" s="1"/>
      <c r="HCW62" s="1"/>
      <c r="HCY62" s="1"/>
      <c r="HDA62" s="1"/>
      <c r="HDC62" s="1"/>
      <c r="HDE62" s="1"/>
      <c r="HDG62" s="1"/>
      <c r="HDI62" s="1"/>
      <c r="HDK62" s="1"/>
      <c r="HDM62" s="1"/>
      <c r="HDO62" s="1"/>
      <c r="HDQ62" s="1"/>
      <c r="HDS62" s="1"/>
      <c r="HDU62" s="1"/>
      <c r="HDW62" s="1"/>
      <c r="HDY62" s="1"/>
      <c r="HEA62" s="1"/>
      <c r="HEC62" s="1"/>
      <c r="HEE62" s="1"/>
      <c r="HEG62" s="1"/>
      <c r="HEI62" s="1"/>
      <c r="HEK62" s="1"/>
      <c r="HEM62" s="1"/>
      <c r="HEO62" s="1"/>
      <c r="HEQ62" s="1"/>
      <c r="HES62" s="1"/>
      <c r="HEU62" s="1"/>
      <c r="HEW62" s="1"/>
      <c r="HEY62" s="1"/>
      <c r="HFA62" s="1"/>
      <c r="HFC62" s="1"/>
      <c r="HFE62" s="1"/>
      <c r="HFG62" s="1"/>
      <c r="HFI62" s="1"/>
      <c r="HFK62" s="1"/>
      <c r="HFM62" s="1"/>
      <c r="HFO62" s="1"/>
      <c r="HFQ62" s="1"/>
      <c r="HFS62" s="1"/>
      <c r="HFU62" s="1"/>
      <c r="HFW62" s="1"/>
      <c r="HFY62" s="1"/>
      <c r="HGA62" s="1"/>
      <c r="HGC62" s="1"/>
      <c r="HGE62" s="1"/>
      <c r="HGG62" s="1"/>
      <c r="HGI62" s="1"/>
      <c r="HGK62" s="1"/>
      <c r="HGM62" s="1"/>
      <c r="HGO62" s="1"/>
      <c r="HGQ62" s="1"/>
      <c r="HGS62" s="1"/>
      <c r="HGU62" s="1"/>
      <c r="HGW62" s="1"/>
      <c r="HGY62" s="1"/>
      <c r="HHA62" s="1"/>
      <c r="HHC62" s="1"/>
      <c r="HHE62" s="1"/>
      <c r="HHG62" s="1"/>
      <c r="HHI62" s="1"/>
      <c r="HHK62" s="1"/>
      <c r="HHM62" s="1"/>
      <c r="HHO62" s="1"/>
      <c r="HHQ62" s="1"/>
      <c r="HHS62" s="1"/>
      <c r="HHU62" s="1"/>
      <c r="HHW62" s="1"/>
      <c r="HHY62" s="1"/>
      <c r="HIA62" s="1"/>
      <c r="HIC62" s="1"/>
      <c r="HIE62" s="1"/>
      <c r="HIG62" s="1"/>
      <c r="HII62" s="1"/>
      <c r="HIK62" s="1"/>
      <c r="HIM62" s="1"/>
      <c r="HIO62" s="1"/>
      <c r="HIQ62" s="1"/>
      <c r="HIS62" s="1"/>
      <c r="HIU62" s="1"/>
      <c r="HIW62" s="1"/>
      <c r="HIY62" s="1"/>
      <c r="HJA62" s="1"/>
      <c r="HJC62" s="1"/>
      <c r="HJE62" s="1"/>
      <c r="HJG62" s="1"/>
      <c r="HJI62" s="1"/>
      <c r="HJK62" s="1"/>
      <c r="HJM62" s="1"/>
      <c r="HJO62" s="1"/>
      <c r="HJQ62" s="1"/>
      <c r="HJS62" s="1"/>
      <c r="HJU62" s="1"/>
      <c r="HJW62" s="1"/>
      <c r="HJY62" s="1"/>
      <c r="HKA62" s="1"/>
      <c r="HKC62" s="1"/>
      <c r="HKE62" s="1"/>
      <c r="HKG62" s="1"/>
      <c r="HKI62" s="1"/>
      <c r="HKK62" s="1"/>
      <c r="HKM62" s="1"/>
      <c r="HKO62" s="1"/>
      <c r="HKQ62" s="1"/>
      <c r="HKS62" s="1"/>
      <c r="HKU62" s="1"/>
      <c r="HKW62" s="1"/>
      <c r="HKY62" s="1"/>
      <c r="HLA62" s="1"/>
      <c r="HLC62" s="1"/>
      <c r="HLE62" s="1"/>
      <c r="HLG62" s="1"/>
      <c r="HLI62" s="1"/>
      <c r="HLK62" s="1"/>
      <c r="HLM62" s="1"/>
      <c r="HLO62" s="1"/>
      <c r="HLQ62" s="1"/>
      <c r="HLS62" s="1"/>
      <c r="HLU62" s="1"/>
      <c r="HLW62" s="1"/>
      <c r="HLY62" s="1"/>
      <c r="HMA62" s="1"/>
      <c r="HMC62" s="1"/>
      <c r="HME62" s="1"/>
      <c r="HMG62" s="1"/>
      <c r="HMI62" s="1"/>
      <c r="HMK62" s="1"/>
      <c r="HMM62" s="1"/>
      <c r="HMO62" s="1"/>
      <c r="HMQ62" s="1"/>
      <c r="HMS62" s="1"/>
      <c r="HMU62" s="1"/>
      <c r="HMW62" s="1"/>
      <c r="HMY62" s="1"/>
      <c r="HNA62" s="1"/>
      <c r="HNC62" s="1"/>
      <c r="HNE62" s="1"/>
      <c r="HNG62" s="1"/>
      <c r="HNI62" s="1"/>
      <c r="HNK62" s="1"/>
      <c r="HNM62" s="1"/>
      <c r="HNO62" s="1"/>
      <c r="HNQ62" s="1"/>
      <c r="HNS62" s="1"/>
      <c r="HNU62" s="1"/>
      <c r="HNW62" s="1"/>
      <c r="HNY62" s="1"/>
      <c r="HOA62" s="1"/>
      <c r="HOC62" s="1"/>
      <c r="HOE62" s="1"/>
      <c r="HOG62" s="1"/>
      <c r="HOI62" s="1"/>
      <c r="HOK62" s="1"/>
      <c r="HOM62" s="1"/>
      <c r="HOO62" s="1"/>
      <c r="HOQ62" s="1"/>
      <c r="HOS62" s="1"/>
      <c r="HOU62" s="1"/>
      <c r="HOW62" s="1"/>
      <c r="HOY62" s="1"/>
      <c r="HPA62" s="1"/>
      <c r="HPC62" s="1"/>
      <c r="HPE62" s="1"/>
      <c r="HPG62" s="1"/>
      <c r="HPI62" s="1"/>
      <c r="HPK62" s="1"/>
      <c r="HPM62" s="1"/>
      <c r="HPO62" s="1"/>
      <c r="HPQ62" s="1"/>
      <c r="HPS62" s="1"/>
      <c r="HPU62" s="1"/>
      <c r="HPW62" s="1"/>
      <c r="HPY62" s="1"/>
      <c r="HQA62" s="1"/>
      <c r="HQC62" s="1"/>
      <c r="HQE62" s="1"/>
      <c r="HQG62" s="1"/>
      <c r="HQI62" s="1"/>
      <c r="HQK62" s="1"/>
      <c r="HQM62" s="1"/>
      <c r="HQO62" s="1"/>
      <c r="HQQ62" s="1"/>
      <c r="HQS62" s="1"/>
      <c r="HQU62" s="1"/>
      <c r="HQW62" s="1"/>
      <c r="HQY62" s="1"/>
      <c r="HRA62" s="1"/>
      <c r="HRC62" s="1"/>
      <c r="HRE62" s="1"/>
      <c r="HRG62" s="1"/>
      <c r="HRI62" s="1"/>
      <c r="HRK62" s="1"/>
      <c r="HRM62" s="1"/>
      <c r="HRO62" s="1"/>
      <c r="HRQ62" s="1"/>
      <c r="HRS62" s="1"/>
      <c r="HRU62" s="1"/>
      <c r="HRW62" s="1"/>
      <c r="HRY62" s="1"/>
      <c r="HSA62" s="1"/>
      <c r="HSC62" s="1"/>
      <c r="HSE62" s="1"/>
      <c r="HSG62" s="1"/>
      <c r="HSI62" s="1"/>
      <c r="HSK62" s="1"/>
      <c r="HSM62" s="1"/>
      <c r="HSO62" s="1"/>
      <c r="HSQ62" s="1"/>
      <c r="HSS62" s="1"/>
      <c r="HSU62" s="1"/>
      <c r="HSW62" s="1"/>
      <c r="HSY62" s="1"/>
      <c r="HTA62" s="1"/>
      <c r="HTC62" s="1"/>
      <c r="HTE62" s="1"/>
      <c r="HTG62" s="1"/>
      <c r="HTI62" s="1"/>
      <c r="HTK62" s="1"/>
      <c r="HTM62" s="1"/>
      <c r="HTO62" s="1"/>
      <c r="HTQ62" s="1"/>
      <c r="HTS62" s="1"/>
      <c r="HTU62" s="1"/>
      <c r="HTW62" s="1"/>
      <c r="HTY62" s="1"/>
      <c r="HUA62" s="1"/>
      <c r="HUC62" s="1"/>
      <c r="HUE62" s="1"/>
      <c r="HUG62" s="1"/>
      <c r="HUI62" s="1"/>
      <c r="HUK62" s="1"/>
      <c r="HUM62" s="1"/>
      <c r="HUO62" s="1"/>
      <c r="HUQ62" s="1"/>
      <c r="HUS62" s="1"/>
      <c r="HUU62" s="1"/>
      <c r="HUW62" s="1"/>
      <c r="HUY62" s="1"/>
      <c r="HVA62" s="1"/>
      <c r="HVC62" s="1"/>
      <c r="HVE62" s="1"/>
      <c r="HVG62" s="1"/>
      <c r="HVI62" s="1"/>
      <c r="HVK62" s="1"/>
      <c r="HVM62" s="1"/>
      <c r="HVO62" s="1"/>
      <c r="HVQ62" s="1"/>
      <c r="HVS62" s="1"/>
      <c r="HVU62" s="1"/>
      <c r="HVW62" s="1"/>
      <c r="HVY62" s="1"/>
      <c r="HWA62" s="1"/>
      <c r="HWC62" s="1"/>
      <c r="HWE62" s="1"/>
      <c r="HWG62" s="1"/>
      <c r="HWI62" s="1"/>
      <c r="HWK62" s="1"/>
      <c r="HWM62" s="1"/>
      <c r="HWO62" s="1"/>
      <c r="HWQ62" s="1"/>
      <c r="HWS62" s="1"/>
      <c r="HWU62" s="1"/>
      <c r="HWW62" s="1"/>
      <c r="HWY62" s="1"/>
      <c r="HXA62" s="1"/>
      <c r="HXC62" s="1"/>
      <c r="HXE62" s="1"/>
      <c r="HXG62" s="1"/>
      <c r="HXI62" s="1"/>
      <c r="HXK62" s="1"/>
      <c r="HXM62" s="1"/>
      <c r="HXO62" s="1"/>
      <c r="HXQ62" s="1"/>
      <c r="HXS62" s="1"/>
      <c r="HXU62" s="1"/>
      <c r="HXW62" s="1"/>
      <c r="HXY62" s="1"/>
      <c r="HYA62" s="1"/>
      <c r="HYC62" s="1"/>
      <c r="HYE62" s="1"/>
      <c r="HYG62" s="1"/>
      <c r="HYI62" s="1"/>
      <c r="HYK62" s="1"/>
      <c r="HYM62" s="1"/>
      <c r="HYO62" s="1"/>
      <c r="HYQ62" s="1"/>
      <c r="HYS62" s="1"/>
      <c r="HYU62" s="1"/>
      <c r="HYW62" s="1"/>
      <c r="HYY62" s="1"/>
      <c r="HZA62" s="1"/>
      <c r="HZC62" s="1"/>
      <c r="HZE62" s="1"/>
      <c r="HZG62" s="1"/>
      <c r="HZI62" s="1"/>
      <c r="HZK62" s="1"/>
      <c r="HZM62" s="1"/>
      <c r="HZO62" s="1"/>
      <c r="HZQ62" s="1"/>
      <c r="HZS62" s="1"/>
      <c r="HZU62" s="1"/>
      <c r="HZW62" s="1"/>
      <c r="HZY62" s="1"/>
      <c r="IAA62" s="1"/>
      <c r="IAC62" s="1"/>
      <c r="IAE62" s="1"/>
      <c r="IAG62" s="1"/>
      <c r="IAI62" s="1"/>
      <c r="IAK62" s="1"/>
      <c r="IAM62" s="1"/>
      <c r="IAO62" s="1"/>
      <c r="IAQ62" s="1"/>
      <c r="IAS62" s="1"/>
      <c r="IAU62" s="1"/>
      <c r="IAW62" s="1"/>
      <c r="IAY62" s="1"/>
      <c r="IBA62" s="1"/>
      <c r="IBC62" s="1"/>
      <c r="IBE62" s="1"/>
      <c r="IBG62" s="1"/>
      <c r="IBI62" s="1"/>
      <c r="IBK62" s="1"/>
      <c r="IBM62" s="1"/>
      <c r="IBO62" s="1"/>
      <c r="IBQ62" s="1"/>
      <c r="IBS62" s="1"/>
      <c r="IBU62" s="1"/>
      <c r="IBW62" s="1"/>
      <c r="IBY62" s="1"/>
      <c r="ICA62" s="1"/>
      <c r="ICC62" s="1"/>
      <c r="ICE62" s="1"/>
      <c r="ICG62" s="1"/>
      <c r="ICI62" s="1"/>
      <c r="ICK62" s="1"/>
      <c r="ICM62" s="1"/>
      <c r="ICO62" s="1"/>
      <c r="ICQ62" s="1"/>
      <c r="ICS62" s="1"/>
      <c r="ICU62" s="1"/>
      <c r="ICW62" s="1"/>
      <c r="ICY62" s="1"/>
      <c r="IDA62" s="1"/>
      <c r="IDC62" s="1"/>
      <c r="IDE62" s="1"/>
      <c r="IDG62" s="1"/>
      <c r="IDI62" s="1"/>
      <c r="IDK62" s="1"/>
      <c r="IDM62" s="1"/>
      <c r="IDO62" s="1"/>
      <c r="IDQ62" s="1"/>
      <c r="IDS62" s="1"/>
      <c r="IDU62" s="1"/>
      <c r="IDW62" s="1"/>
      <c r="IDY62" s="1"/>
      <c r="IEA62" s="1"/>
      <c r="IEC62" s="1"/>
      <c r="IEE62" s="1"/>
      <c r="IEG62" s="1"/>
      <c r="IEI62" s="1"/>
      <c r="IEK62" s="1"/>
      <c r="IEM62" s="1"/>
      <c r="IEO62" s="1"/>
      <c r="IEQ62" s="1"/>
      <c r="IES62" s="1"/>
      <c r="IEU62" s="1"/>
      <c r="IEW62" s="1"/>
      <c r="IEY62" s="1"/>
      <c r="IFA62" s="1"/>
      <c r="IFC62" s="1"/>
      <c r="IFE62" s="1"/>
      <c r="IFG62" s="1"/>
      <c r="IFI62" s="1"/>
      <c r="IFK62" s="1"/>
      <c r="IFM62" s="1"/>
      <c r="IFO62" s="1"/>
      <c r="IFQ62" s="1"/>
      <c r="IFS62" s="1"/>
      <c r="IFU62" s="1"/>
      <c r="IFW62" s="1"/>
      <c r="IFY62" s="1"/>
      <c r="IGA62" s="1"/>
      <c r="IGC62" s="1"/>
      <c r="IGE62" s="1"/>
      <c r="IGG62" s="1"/>
      <c r="IGI62" s="1"/>
      <c r="IGK62" s="1"/>
      <c r="IGM62" s="1"/>
      <c r="IGO62" s="1"/>
      <c r="IGQ62" s="1"/>
      <c r="IGS62" s="1"/>
      <c r="IGU62" s="1"/>
      <c r="IGW62" s="1"/>
      <c r="IGY62" s="1"/>
      <c r="IHA62" s="1"/>
      <c r="IHC62" s="1"/>
      <c r="IHE62" s="1"/>
      <c r="IHG62" s="1"/>
      <c r="IHI62" s="1"/>
      <c r="IHK62" s="1"/>
      <c r="IHM62" s="1"/>
      <c r="IHO62" s="1"/>
      <c r="IHQ62" s="1"/>
      <c r="IHS62" s="1"/>
      <c r="IHU62" s="1"/>
      <c r="IHW62" s="1"/>
      <c r="IHY62" s="1"/>
      <c r="IIA62" s="1"/>
      <c r="IIC62" s="1"/>
      <c r="IIE62" s="1"/>
      <c r="IIG62" s="1"/>
      <c r="III62" s="1"/>
      <c r="IIK62" s="1"/>
      <c r="IIM62" s="1"/>
      <c r="IIO62" s="1"/>
      <c r="IIQ62" s="1"/>
      <c r="IIS62" s="1"/>
      <c r="IIU62" s="1"/>
      <c r="IIW62" s="1"/>
      <c r="IIY62" s="1"/>
      <c r="IJA62" s="1"/>
      <c r="IJC62" s="1"/>
      <c r="IJE62" s="1"/>
      <c r="IJG62" s="1"/>
      <c r="IJI62" s="1"/>
      <c r="IJK62" s="1"/>
      <c r="IJM62" s="1"/>
      <c r="IJO62" s="1"/>
      <c r="IJQ62" s="1"/>
      <c r="IJS62" s="1"/>
      <c r="IJU62" s="1"/>
      <c r="IJW62" s="1"/>
      <c r="IJY62" s="1"/>
      <c r="IKA62" s="1"/>
      <c r="IKC62" s="1"/>
      <c r="IKE62" s="1"/>
      <c r="IKG62" s="1"/>
      <c r="IKI62" s="1"/>
      <c r="IKK62" s="1"/>
      <c r="IKM62" s="1"/>
      <c r="IKO62" s="1"/>
      <c r="IKQ62" s="1"/>
      <c r="IKS62" s="1"/>
      <c r="IKU62" s="1"/>
      <c r="IKW62" s="1"/>
      <c r="IKY62" s="1"/>
      <c r="ILA62" s="1"/>
      <c r="ILC62" s="1"/>
      <c r="ILE62" s="1"/>
      <c r="ILG62" s="1"/>
      <c r="ILI62" s="1"/>
      <c r="ILK62" s="1"/>
      <c r="ILM62" s="1"/>
      <c r="ILO62" s="1"/>
      <c r="ILQ62" s="1"/>
      <c r="ILS62" s="1"/>
      <c r="ILU62" s="1"/>
      <c r="ILW62" s="1"/>
      <c r="ILY62" s="1"/>
      <c r="IMA62" s="1"/>
      <c r="IMC62" s="1"/>
      <c r="IME62" s="1"/>
      <c r="IMG62" s="1"/>
      <c r="IMI62" s="1"/>
      <c r="IMK62" s="1"/>
      <c r="IMM62" s="1"/>
      <c r="IMO62" s="1"/>
      <c r="IMQ62" s="1"/>
      <c r="IMS62" s="1"/>
      <c r="IMU62" s="1"/>
      <c r="IMW62" s="1"/>
      <c r="IMY62" s="1"/>
      <c r="INA62" s="1"/>
      <c r="INC62" s="1"/>
      <c r="INE62" s="1"/>
      <c r="ING62" s="1"/>
      <c r="INI62" s="1"/>
      <c r="INK62" s="1"/>
      <c r="INM62" s="1"/>
      <c r="INO62" s="1"/>
      <c r="INQ62" s="1"/>
      <c r="INS62" s="1"/>
      <c r="INU62" s="1"/>
      <c r="INW62" s="1"/>
      <c r="INY62" s="1"/>
      <c r="IOA62" s="1"/>
      <c r="IOC62" s="1"/>
      <c r="IOE62" s="1"/>
      <c r="IOG62" s="1"/>
      <c r="IOI62" s="1"/>
      <c r="IOK62" s="1"/>
      <c r="IOM62" s="1"/>
      <c r="IOO62" s="1"/>
      <c r="IOQ62" s="1"/>
      <c r="IOS62" s="1"/>
      <c r="IOU62" s="1"/>
      <c r="IOW62" s="1"/>
      <c r="IOY62" s="1"/>
      <c r="IPA62" s="1"/>
      <c r="IPC62" s="1"/>
      <c r="IPE62" s="1"/>
      <c r="IPG62" s="1"/>
      <c r="IPI62" s="1"/>
      <c r="IPK62" s="1"/>
      <c r="IPM62" s="1"/>
      <c r="IPO62" s="1"/>
      <c r="IPQ62" s="1"/>
      <c r="IPS62" s="1"/>
      <c r="IPU62" s="1"/>
      <c r="IPW62" s="1"/>
      <c r="IPY62" s="1"/>
      <c r="IQA62" s="1"/>
      <c r="IQC62" s="1"/>
      <c r="IQE62" s="1"/>
      <c r="IQG62" s="1"/>
      <c r="IQI62" s="1"/>
      <c r="IQK62" s="1"/>
      <c r="IQM62" s="1"/>
      <c r="IQO62" s="1"/>
      <c r="IQQ62" s="1"/>
      <c r="IQS62" s="1"/>
      <c r="IQU62" s="1"/>
      <c r="IQW62" s="1"/>
      <c r="IQY62" s="1"/>
      <c r="IRA62" s="1"/>
      <c r="IRC62" s="1"/>
      <c r="IRE62" s="1"/>
      <c r="IRG62" s="1"/>
      <c r="IRI62" s="1"/>
      <c r="IRK62" s="1"/>
      <c r="IRM62" s="1"/>
      <c r="IRO62" s="1"/>
      <c r="IRQ62" s="1"/>
      <c r="IRS62" s="1"/>
      <c r="IRU62" s="1"/>
      <c r="IRW62" s="1"/>
      <c r="IRY62" s="1"/>
      <c r="ISA62" s="1"/>
      <c r="ISC62" s="1"/>
      <c r="ISE62" s="1"/>
      <c r="ISG62" s="1"/>
      <c r="ISI62" s="1"/>
      <c r="ISK62" s="1"/>
      <c r="ISM62" s="1"/>
      <c r="ISO62" s="1"/>
      <c r="ISQ62" s="1"/>
      <c r="ISS62" s="1"/>
      <c r="ISU62" s="1"/>
      <c r="ISW62" s="1"/>
      <c r="ISY62" s="1"/>
      <c r="ITA62" s="1"/>
      <c r="ITC62" s="1"/>
      <c r="ITE62" s="1"/>
      <c r="ITG62" s="1"/>
      <c r="ITI62" s="1"/>
      <c r="ITK62" s="1"/>
      <c r="ITM62" s="1"/>
      <c r="ITO62" s="1"/>
      <c r="ITQ62" s="1"/>
      <c r="ITS62" s="1"/>
      <c r="ITU62" s="1"/>
      <c r="ITW62" s="1"/>
      <c r="ITY62" s="1"/>
      <c r="IUA62" s="1"/>
      <c r="IUC62" s="1"/>
      <c r="IUE62" s="1"/>
      <c r="IUG62" s="1"/>
      <c r="IUI62" s="1"/>
      <c r="IUK62" s="1"/>
      <c r="IUM62" s="1"/>
      <c r="IUO62" s="1"/>
      <c r="IUQ62" s="1"/>
      <c r="IUS62" s="1"/>
      <c r="IUU62" s="1"/>
      <c r="IUW62" s="1"/>
      <c r="IUY62" s="1"/>
      <c r="IVA62" s="1"/>
      <c r="IVC62" s="1"/>
      <c r="IVE62" s="1"/>
      <c r="IVG62" s="1"/>
      <c r="IVI62" s="1"/>
      <c r="IVK62" s="1"/>
      <c r="IVM62" s="1"/>
      <c r="IVO62" s="1"/>
      <c r="IVQ62" s="1"/>
      <c r="IVS62" s="1"/>
      <c r="IVU62" s="1"/>
      <c r="IVW62" s="1"/>
      <c r="IVY62" s="1"/>
      <c r="IWA62" s="1"/>
      <c r="IWC62" s="1"/>
      <c r="IWE62" s="1"/>
      <c r="IWG62" s="1"/>
      <c r="IWI62" s="1"/>
      <c r="IWK62" s="1"/>
      <c r="IWM62" s="1"/>
      <c r="IWO62" s="1"/>
      <c r="IWQ62" s="1"/>
      <c r="IWS62" s="1"/>
      <c r="IWU62" s="1"/>
      <c r="IWW62" s="1"/>
      <c r="IWY62" s="1"/>
      <c r="IXA62" s="1"/>
      <c r="IXC62" s="1"/>
      <c r="IXE62" s="1"/>
      <c r="IXG62" s="1"/>
      <c r="IXI62" s="1"/>
      <c r="IXK62" s="1"/>
      <c r="IXM62" s="1"/>
      <c r="IXO62" s="1"/>
      <c r="IXQ62" s="1"/>
      <c r="IXS62" s="1"/>
      <c r="IXU62" s="1"/>
      <c r="IXW62" s="1"/>
      <c r="IXY62" s="1"/>
      <c r="IYA62" s="1"/>
      <c r="IYC62" s="1"/>
      <c r="IYE62" s="1"/>
      <c r="IYG62" s="1"/>
      <c r="IYI62" s="1"/>
      <c r="IYK62" s="1"/>
      <c r="IYM62" s="1"/>
      <c r="IYO62" s="1"/>
      <c r="IYQ62" s="1"/>
      <c r="IYS62" s="1"/>
      <c r="IYU62" s="1"/>
      <c r="IYW62" s="1"/>
      <c r="IYY62" s="1"/>
      <c r="IZA62" s="1"/>
      <c r="IZC62" s="1"/>
      <c r="IZE62" s="1"/>
      <c r="IZG62" s="1"/>
      <c r="IZI62" s="1"/>
      <c r="IZK62" s="1"/>
      <c r="IZM62" s="1"/>
      <c r="IZO62" s="1"/>
      <c r="IZQ62" s="1"/>
      <c r="IZS62" s="1"/>
      <c r="IZU62" s="1"/>
      <c r="IZW62" s="1"/>
      <c r="IZY62" s="1"/>
      <c r="JAA62" s="1"/>
      <c r="JAC62" s="1"/>
      <c r="JAE62" s="1"/>
      <c r="JAG62" s="1"/>
      <c r="JAI62" s="1"/>
      <c r="JAK62" s="1"/>
      <c r="JAM62" s="1"/>
      <c r="JAO62" s="1"/>
      <c r="JAQ62" s="1"/>
      <c r="JAS62" s="1"/>
      <c r="JAU62" s="1"/>
      <c r="JAW62" s="1"/>
      <c r="JAY62" s="1"/>
      <c r="JBA62" s="1"/>
      <c r="JBC62" s="1"/>
      <c r="JBE62" s="1"/>
      <c r="JBG62" s="1"/>
      <c r="JBI62" s="1"/>
      <c r="JBK62" s="1"/>
      <c r="JBM62" s="1"/>
      <c r="JBO62" s="1"/>
      <c r="JBQ62" s="1"/>
      <c r="JBS62" s="1"/>
      <c r="JBU62" s="1"/>
      <c r="JBW62" s="1"/>
      <c r="JBY62" s="1"/>
      <c r="JCA62" s="1"/>
      <c r="JCC62" s="1"/>
      <c r="JCE62" s="1"/>
      <c r="JCG62" s="1"/>
      <c r="JCI62" s="1"/>
      <c r="JCK62" s="1"/>
      <c r="JCM62" s="1"/>
      <c r="JCO62" s="1"/>
      <c r="JCQ62" s="1"/>
      <c r="JCS62" s="1"/>
      <c r="JCU62" s="1"/>
      <c r="JCW62" s="1"/>
      <c r="JCY62" s="1"/>
      <c r="JDA62" s="1"/>
      <c r="JDC62" s="1"/>
      <c r="JDE62" s="1"/>
      <c r="JDG62" s="1"/>
      <c r="JDI62" s="1"/>
      <c r="JDK62" s="1"/>
      <c r="JDM62" s="1"/>
      <c r="JDO62" s="1"/>
      <c r="JDQ62" s="1"/>
      <c r="JDS62" s="1"/>
      <c r="JDU62" s="1"/>
      <c r="JDW62" s="1"/>
      <c r="JDY62" s="1"/>
      <c r="JEA62" s="1"/>
      <c r="JEC62" s="1"/>
      <c r="JEE62" s="1"/>
      <c r="JEG62" s="1"/>
      <c r="JEI62" s="1"/>
      <c r="JEK62" s="1"/>
      <c r="JEM62" s="1"/>
      <c r="JEO62" s="1"/>
      <c r="JEQ62" s="1"/>
      <c r="JES62" s="1"/>
      <c r="JEU62" s="1"/>
      <c r="JEW62" s="1"/>
      <c r="JEY62" s="1"/>
      <c r="JFA62" s="1"/>
      <c r="JFC62" s="1"/>
      <c r="JFE62" s="1"/>
      <c r="JFG62" s="1"/>
      <c r="JFI62" s="1"/>
      <c r="JFK62" s="1"/>
      <c r="JFM62" s="1"/>
      <c r="JFO62" s="1"/>
      <c r="JFQ62" s="1"/>
      <c r="JFS62" s="1"/>
      <c r="JFU62" s="1"/>
      <c r="JFW62" s="1"/>
      <c r="JFY62" s="1"/>
      <c r="JGA62" s="1"/>
      <c r="JGC62" s="1"/>
      <c r="JGE62" s="1"/>
      <c r="JGG62" s="1"/>
      <c r="JGI62" s="1"/>
      <c r="JGK62" s="1"/>
      <c r="JGM62" s="1"/>
      <c r="JGO62" s="1"/>
      <c r="JGQ62" s="1"/>
      <c r="JGS62" s="1"/>
      <c r="JGU62" s="1"/>
      <c r="JGW62" s="1"/>
      <c r="JGY62" s="1"/>
      <c r="JHA62" s="1"/>
      <c r="JHC62" s="1"/>
      <c r="JHE62" s="1"/>
      <c r="JHG62" s="1"/>
      <c r="JHI62" s="1"/>
      <c r="JHK62" s="1"/>
      <c r="JHM62" s="1"/>
      <c r="JHO62" s="1"/>
      <c r="JHQ62" s="1"/>
      <c r="JHS62" s="1"/>
      <c r="JHU62" s="1"/>
      <c r="JHW62" s="1"/>
      <c r="JHY62" s="1"/>
      <c r="JIA62" s="1"/>
      <c r="JIC62" s="1"/>
      <c r="JIE62" s="1"/>
      <c r="JIG62" s="1"/>
      <c r="JII62" s="1"/>
      <c r="JIK62" s="1"/>
      <c r="JIM62" s="1"/>
      <c r="JIO62" s="1"/>
      <c r="JIQ62" s="1"/>
      <c r="JIS62" s="1"/>
      <c r="JIU62" s="1"/>
      <c r="JIW62" s="1"/>
      <c r="JIY62" s="1"/>
      <c r="JJA62" s="1"/>
      <c r="JJC62" s="1"/>
      <c r="JJE62" s="1"/>
      <c r="JJG62" s="1"/>
      <c r="JJI62" s="1"/>
      <c r="JJK62" s="1"/>
      <c r="JJM62" s="1"/>
      <c r="JJO62" s="1"/>
      <c r="JJQ62" s="1"/>
      <c r="JJS62" s="1"/>
      <c r="JJU62" s="1"/>
      <c r="JJW62" s="1"/>
      <c r="JJY62" s="1"/>
      <c r="JKA62" s="1"/>
      <c r="JKC62" s="1"/>
      <c r="JKE62" s="1"/>
      <c r="JKG62" s="1"/>
      <c r="JKI62" s="1"/>
      <c r="JKK62" s="1"/>
      <c r="JKM62" s="1"/>
      <c r="JKO62" s="1"/>
      <c r="JKQ62" s="1"/>
      <c r="JKS62" s="1"/>
      <c r="JKU62" s="1"/>
      <c r="JKW62" s="1"/>
      <c r="JKY62" s="1"/>
      <c r="JLA62" s="1"/>
      <c r="JLC62" s="1"/>
      <c r="JLE62" s="1"/>
      <c r="JLG62" s="1"/>
      <c r="JLI62" s="1"/>
      <c r="JLK62" s="1"/>
      <c r="JLM62" s="1"/>
      <c r="JLO62" s="1"/>
      <c r="JLQ62" s="1"/>
      <c r="JLS62" s="1"/>
      <c r="JLU62" s="1"/>
      <c r="JLW62" s="1"/>
      <c r="JLY62" s="1"/>
      <c r="JMA62" s="1"/>
      <c r="JMC62" s="1"/>
      <c r="JME62" s="1"/>
      <c r="JMG62" s="1"/>
      <c r="JMI62" s="1"/>
      <c r="JMK62" s="1"/>
      <c r="JMM62" s="1"/>
      <c r="JMO62" s="1"/>
      <c r="JMQ62" s="1"/>
      <c r="JMS62" s="1"/>
      <c r="JMU62" s="1"/>
      <c r="JMW62" s="1"/>
      <c r="JMY62" s="1"/>
      <c r="JNA62" s="1"/>
      <c r="JNC62" s="1"/>
      <c r="JNE62" s="1"/>
      <c r="JNG62" s="1"/>
      <c r="JNI62" s="1"/>
      <c r="JNK62" s="1"/>
      <c r="JNM62" s="1"/>
      <c r="JNO62" s="1"/>
      <c r="JNQ62" s="1"/>
      <c r="JNS62" s="1"/>
      <c r="JNU62" s="1"/>
      <c r="JNW62" s="1"/>
      <c r="JNY62" s="1"/>
      <c r="JOA62" s="1"/>
      <c r="JOC62" s="1"/>
      <c r="JOE62" s="1"/>
      <c r="JOG62" s="1"/>
      <c r="JOI62" s="1"/>
      <c r="JOK62" s="1"/>
      <c r="JOM62" s="1"/>
      <c r="JOO62" s="1"/>
      <c r="JOQ62" s="1"/>
      <c r="JOS62" s="1"/>
      <c r="JOU62" s="1"/>
      <c r="JOW62" s="1"/>
      <c r="JOY62" s="1"/>
      <c r="JPA62" s="1"/>
      <c r="JPC62" s="1"/>
      <c r="JPE62" s="1"/>
      <c r="JPG62" s="1"/>
      <c r="JPI62" s="1"/>
      <c r="JPK62" s="1"/>
      <c r="JPM62" s="1"/>
      <c r="JPO62" s="1"/>
      <c r="JPQ62" s="1"/>
      <c r="JPS62" s="1"/>
      <c r="JPU62" s="1"/>
      <c r="JPW62" s="1"/>
      <c r="JPY62" s="1"/>
      <c r="JQA62" s="1"/>
      <c r="JQC62" s="1"/>
      <c r="JQE62" s="1"/>
      <c r="JQG62" s="1"/>
      <c r="JQI62" s="1"/>
      <c r="JQK62" s="1"/>
      <c r="JQM62" s="1"/>
      <c r="JQO62" s="1"/>
      <c r="JQQ62" s="1"/>
      <c r="JQS62" s="1"/>
      <c r="JQU62" s="1"/>
      <c r="JQW62" s="1"/>
      <c r="JQY62" s="1"/>
      <c r="JRA62" s="1"/>
      <c r="JRC62" s="1"/>
      <c r="JRE62" s="1"/>
      <c r="JRG62" s="1"/>
      <c r="JRI62" s="1"/>
      <c r="JRK62" s="1"/>
      <c r="JRM62" s="1"/>
      <c r="JRO62" s="1"/>
      <c r="JRQ62" s="1"/>
      <c r="JRS62" s="1"/>
      <c r="JRU62" s="1"/>
      <c r="JRW62" s="1"/>
      <c r="JRY62" s="1"/>
      <c r="JSA62" s="1"/>
      <c r="JSC62" s="1"/>
      <c r="JSE62" s="1"/>
      <c r="JSG62" s="1"/>
      <c r="JSI62" s="1"/>
      <c r="JSK62" s="1"/>
      <c r="JSM62" s="1"/>
      <c r="JSO62" s="1"/>
      <c r="JSQ62" s="1"/>
      <c r="JSS62" s="1"/>
      <c r="JSU62" s="1"/>
      <c r="JSW62" s="1"/>
      <c r="JSY62" s="1"/>
      <c r="JTA62" s="1"/>
      <c r="JTC62" s="1"/>
      <c r="JTE62" s="1"/>
      <c r="JTG62" s="1"/>
      <c r="JTI62" s="1"/>
      <c r="JTK62" s="1"/>
      <c r="JTM62" s="1"/>
      <c r="JTO62" s="1"/>
      <c r="JTQ62" s="1"/>
      <c r="JTS62" s="1"/>
      <c r="JTU62" s="1"/>
      <c r="JTW62" s="1"/>
      <c r="JTY62" s="1"/>
      <c r="JUA62" s="1"/>
      <c r="JUC62" s="1"/>
      <c r="JUE62" s="1"/>
      <c r="JUG62" s="1"/>
      <c r="JUI62" s="1"/>
      <c r="JUK62" s="1"/>
      <c r="JUM62" s="1"/>
      <c r="JUO62" s="1"/>
      <c r="JUQ62" s="1"/>
      <c r="JUS62" s="1"/>
      <c r="JUU62" s="1"/>
      <c r="JUW62" s="1"/>
      <c r="JUY62" s="1"/>
      <c r="JVA62" s="1"/>
      <c r="JVC62" s="1"/>
      <c r="JVE62" s="1"/>
      <c r="JVG62" s="1"/>
      <c r="JVI62" s="1"/>
      <c r="JVK62" s="1"/>
      <c r="JVM62" s="1"/>
      <c r="JVO62" s="1"/>
      <c r="JVQ62" s="1"/>
      <c r="JVS62" s="1"/>
      <c r="JVU62" s="1"/>
      <c r="JVW62" s="1"/>
      <c r="JVY62" s="1"/>
      <c r="JWA62" s="1"/>
      <c r="JWC62" s="1"/>
      <c r="JWE62" s="1"/>
      <c r="JWG62" s="1"/>
      <c r="JWI62" s="1"/>
      <c r="JWK62" s="1"/>
      <c r="JWM62" s="1"/>
      <c r="JWO62" s="1"/>
      <c r="JWQ62" s="1"/>
      <c r="JWS62" s="1"/>
      <c r="JWU62" s="1"/>
      <c r="JWW62" s="1"/>
      <c r="JWY62" s="1"/>
      <c r="JXA62" s="1"/>
      <c r="JXC62" s="1"/>
      <c r="JXE62" s="1"/>
      <c r="JXG62" s="1"/>
      <c r="JXI62" s="1"/>
      <c r="JXK62" s="1"/>
      <c r="JXM62" s="1"/>
      <c r="JXO62" s="1"/>
      <c r="JXQ62" s="1"/>
      <c r="JXS62" s="1"/>
      <c r="JXU62" s="1"/>
      <c r="JXW62" s="1"/>
      <c r="JXY62" s="1"/>
      <c r="JYA62" s="1"/>
      <c r="JYC62" s="1"/>
      <c r="JYE62" s="1"/>
      <c r="JYG62" s="1"/>
      <c r="JYI62" s="1"/>
      <c r="JYK62" s="1"/>
      <c r="JYM62" s="1"/>
      <c r="JYO62" s="1"/>
      <c r="JYQ62" s="1"/>
      <c r="JYS62" s="1"/>
      <c r="JYU62" s="1"/>
      <c r="JYW62" s="1"/>
      <c r="JYY62" s="1"/>
      <c r="JZA62" s="1"/>
      <c r="JZC62" s="1"/>
      <c r="JZE62" s="1"/>
      <c r="JZG62" s="1"/>
      <c r="JZI62" s="1"/>
      <c r="JZK62" s="1"/>
      <c r="JZM62" s="1"/>
      <c r="JZO62" s="1"/>
      <c r="JZQ62" s="1"/>
      <c r="JZS62" s="1"/>
      <c r="JZU62" s="1"/>
      <c r="JZW62" s="1"/>
      <c r="JZY62" s="1"/>
      <c r="KAA62" s="1"/>
      <c r="KAC62" s="1"/>
      <c r="KAE62" s="1"/>
      <c r="KAG62" s="1"/>
      <c r="KAI62" s="1"/>
      <c r="KAK62" s="1"/>
      <c r="KAM62" s="1"/>
      <c r="KAO62" s="1"/>
      <c r="KAQ62" s="1"/>
      <c r="KAS62" s="1"/>
      <c r="KAU62" s="1"/>
      <c r="KAW62" s="1"/>
      <c r="KAY62" s="1"/>
      <c r="KBA62" s="1"/>
      <c r="KBC62" s="1"/>
      <c r="KBE62" s="1"/>
      <c r="KBG62" s="1"/>
      <c r="KBI62" s="1"/>
      <c r="KBK62" s="1"/>
      <c r="KBM62" s="1"/>
      <c r="KBO62" s="1"/>
      <c r="KBQ62" s="1"/>
      <c r="KBS62" s="1"/>
      <c r="KBU62" s="1"/>
      <c r="KBW62" s="1"/>
      <c r="KBY62" s="1"/>
      <c r="KCA62" s="1"/>
      <c r="KCC62" s="1"/>
      <c r="KCE62" s="1"/>
      <c r="KCG62" s="1"/>
      <c r="KCI62" s="1"/>
      <c r="KCK62" s="1"/>
      <c r="KCM62" s="1"/>
      <c r="KCO62" s="1"/>
      <c r="KCQ62" s="1"/>
      <c r="KCS62" s="1"/>
      <c r="KCU62" s="1"/>
      <c r="KCW62" s="1"/>
      <c r="KCY62" s="1"/>
      <c r="KDA62" s="1"/>
      <c r="KDC62" s="1"/>
      <c r="KDE62" s="1"/>
      <c r="KDG62" s="1"/>
      <c r="KDI62" s="1"/>
      <c r="KDK62" s="1"/>
      <c r="KDM62" s="1"/>
      <c r="KDO62" s="1"/>
      <c r="KDQ62" s="1"/>
      <c r="KDS62" s="1"/>
      <c r="KDU62" s="1"/>
      <c r="KDW62" s="1"/>
      <c r="KDY62" s="1"/>
      <c r="KEA62" s="1"/>
      <c r="KEC62" s="1"/>
      <c r="KEE62" s="1"/>
      <c r="KEG62" s="1"/>
      <c r="KEI62" s="1"/>
      <c r="KEK62" s="1"/>
      <c r="KEM62" s="1"/>
      <c r="KEO62" s="1"/>
      <c r="KEQ62" s="1"/>
      <c r="KES62" s="1"/>
      <c r="KEU62" s="1"/>
      <c r="KEW62" s="1"/>
      <c r="KEY62" s="1"/>
      <c r="KFA62" s="1"/>
      <c r="KFC62" s="1"/>
      <c r="KFE62" s="1"/>
      <c r="KFG62" s="1"/>
      <c r="KFI62" s="1"/>
      <c r="KFK62" s="1"/>
      <c r="KFM62" s="1"/>
      <c r="KFO62" s="1"/>
      <c r="KFQ62" s="1"/>
      <c r="KFS62" s="1"/>
      <c r="KFU62" s="1"/>
      <c r="KFW62" s="1"/>
      <c r="KFY62" s="1"/>
      <c r="KGA62" s="1"/>
      <c r="KGC62" s="1"/>
      <c r="KGE62" s="1"/>
      <c r="KGG62" s="1"/>
      <c r="KGI62" s="1"/>
      <c r="KGK62" s="1"/>
      <c r="KGM62" s="1"/>
      <c r="KGO62" s="1"/>
      <c r="KGQ62" s="1"/>
      <c r="KGS62" s="1"/>
      <c r="KGU62" s="1"/>
      <c r="KGW62" s="1"/>
      <c r="KGY62" s="1"/>
      <c r="KHA62" s="1"/>
      <c r="KHC62" s="1"/>
      <c r="KHE62" s="1"/>
      <c r="KHG62" s="1"/>
      <c r="KHI62" s="1"/>
      <c r="KHK62" s="1"/>
      <c r="KHM62" s="1"/>
      <c r="KHO62" s="1"/>
      <c r="KHQ62" s="1"/>
      <c r="KHS62" s="1"/>
      <c r="KHU62" s="1"/>
      <c r="KHW62" s="1"/>
      <c r="KHY62" s="1"/>
      <c r="KIA62" s="1"/>
      <c r="KIC62" s="1"/>
      <c r="KIE62" s="1"/>
      <c r="KIG62" s="1"/>
      <c r="KII62" s="1"/>
      <c r="KIK62" s="1"/>
      <c r="KIM62" s="1"/>
      <c r="KIO62" s="1"/>
      <c r="KIQ62" s="1"/>
      <c r="KIS62" s="1"/>
      <c r="KIU62" s="1"/>
      <c r="KIW62" s="1"/>
      <c r="KIY62" s="1"/>
      <c r="KJA62" s="1"/>
      <c r="KJC62" s="1"/>
      <c r="KJE62" s="1"/>
      <c r="KJG62" s="1"/>
      <c r="KJI62" s="1"/>
      <c r="KJK62" s="1"/>
      <c r="KJM62" s="1"/>
      <c r="KJO62" s="1"/>
      <c r="KJQ62" s="1"/>
      <c r="KJS62" s="1"/>
      <c r="KJU62" s="1"/>
      <c r="KJW62" s="1"/>
      <c r="KJY62" s="1"/>
      <c r="KKA62" s="1"/>
      <c r="KKC62" s="1"/>
      <c r="KKE62" s="1"/>
      <c r="KKG62" s="1"/>
      <c r="KKI62" s="1"/>
      <c r="KKK62" s="1"/>
      <c r="KKM62" s="1"/>
      <c r="KKO62" s="1"/>
      <c r="KKQ62" s="1"/>
      <c r="KKS62" s="1"/>
      <c r="KKU62" s="1"/>
      <c r="KKW62" s="1"/>
      <c r="KKY62" s="1"/>
      <c r="KLA62" s="1"/>
      <c r="KLC62" s="1"/>
      <c r="KLE62" s="1"/>
      <c r="KLG62" s="1"/>
      <c r="KLI62" s="1"/>
      <c r="KLK62" s="1"/>
      <c r="KLM62" s="1"/>
      <c r="KLO62" s="1"/>
      <c r="KLQ62" s="1"/>
      <c r="KLS62" s="1"/>
      <c r="KLU62" s="1"/>
      <c r="KLW62" s="1"/>
      <c r="KLY62" s="1"/>
      <c r="KMA62" s="1"/>
      <c r="KMC62" s="1"/>
      <c r="KME62" s="1"/>
      <c r="KMG62" s="1"/>
      <c r="KMI62" s="1"/>
      <c r="KMK62" s="1"/>
      <c r="KMM62" s="1"/>
      <c r="KMO62" s="1"/>
      <c r="KMQ62" s="1"/>
      <c r="KMS62" s="1"/>
      <c r="KMU62" s="1"/>
      <c r="KMW62" s="1"/>
      <c r="KMY62" s="1"/>
      <c r="KNA62" s="1"/>
      <c r="KNC62" s="1"/>
      <c r="KNE62" s="1"/>
      <c r="KNG62" s="1"/>
      <c r="KNI62" s="1"/>
      <c r="KNK62" s="1"/>
      <c r="KNM62" s="1"/>
      <c r="KNO62" s="1"/>
      <c r="KNQ62" s="1"/>
      <c r="KNS62" s="1"/>
      <c r="KNU62" s="1"/>
      <c r="KNW62" s="1"/>
      <c r="KNY62" s="1"/>
      <c r="KOA62" s="1"/>
      <c r="KOC62" s="1"/>
      <c r="KOE62" s="1"/>
      <c r="KOG62" s="1"/>
      <c r="KOI62" s="1"/>
      <c r="KOK62" s="1"/>
      <c r="KOM62" s="1"/>
      <c r="KOO62" s="1"/>
      <c r="KOQ62" s="1"/>
      <c r="KOS62" s="1"/>
      <c r="KOU62" s="1"/>
      <c r="KOW62" s="1"/>
      <c r="KOY62" s="1"/>
      <c r="KPA62" s="1"/>
      <c r="KPC62" s="1"/>
      <c r="KPE62" s="1"/>
      <c r="KPG62" s="1"/>
      <c r="KPI62" s="1"/>
      <c r="KPK62" s="1"/>
      <c r="KPM62" s="1"/>
      <c r="KPO62" s="1"/>
      <c r="KPQ62" s="1"/>
      <c r="KPS62" s="1"/>
      <c r="KPU62" s="1"/>
      <c r="KPW62" s="1"/>
      <c r="KPY62" s="1"/>
      <c r="KQA62" s="1"/>
      <c r="KQC62" s="1"/>
      <c r="KQE62" s="1"/>
      <c r="KQG62" s="1"/>
      <c r="KQI62" s="1"/>
      <c r="KQK62" s="1"/>
      <c r="KQM62" s="1"/>
      <c r="KQO62" s="1"/>
      <c r="KQQ62" s="1"/>
      <c r="KQS62" s="1"/>
      <c r="KQU62" s="1"/>
      <c r="KQW62" s="1"/>
      <c r="KQY62" s="1"/>
      <c r="KRA62" s="1"/>
      <c r="KRC62" s="1"/>
      <c r="KRE62" s="1"/>
      <c r="KRG62" s="1"/>
      <c r="KRI62" s="1"/>
      <c r="KRK62" s="1"/>
      <c r="KRM62" s="1"/>
      <c r="KRO62" s="1"/>
      <c r="KRQ62" s="1"/>
      <c r="KRS62" s="1"/>
      <c r="KRU62" s="1"/>
      <c r="KRW62" s="1"/>
      <c r="KRY62" s="1"/>
      <c r="KSA62" s="1"/>
      <c r="KSC62" s="1"/>
      <c r="KSE62" s="1"/>
      <c r="KSG62" s="1"/>
      <c r="KSI62" s="1"/>
      <c r="KSK62" s="1"/>
      <c r="KSM62" s="1"/>
      <c r="KSO62" s="1"/>
      <c r="KSQ62" s="1"/>
      <c r="KSS62" s="1"/>
      <c r="KSU62" s="1"/>
      <c r="KSW62" s="1"/>
      <c r="KSY62" s="1"/>
      <c r="KTA62" s="1"/>
      <c r="KTC62" s="1"/>
      <c r="KTE62" s="1"/>
      <c r="KTG62" s="1"/>
      <c r="KTI62" s="1"/>
      <c r="KTK62" s="1"/>
      <c r="KTM62" s="1"/>
      <c r="KTO62" s="1"/>
      <c r="KTQ62" s="1"/>
      <c r="KTS62" s="1"/>
      <c r="KTU62" s="1"/>
      <c r="KTW62" s="1"/>
      <c r="KTY62" s="1"/>
      <c r="KUA62" s="1"/>
      <c r="KUC62" s="1"/>
      <c r="KUE62" s="1"/>
      <c r="KUG62" s="1"/>
      <c r="KUI62" s="1"/>
      <c r="KUK62" s="1"/>
      <c r="KUM62" s="1"/>
      <c r="KUO62" s="1"/>
      <c r="KUQ62" s="1"/>
      <c r="KUS62" s="1"/>
      <c r="KUU62" s="1"/>
      <c r="KUW62" s="1"/>
      <c r="KUY62" s="1"/>
      <c r="KVA62" s="1"/>
      <c r="KVC62" s="1"/>
      <c r="KVE62" s="1"/>
      <c r="KVG62" s="1"/>
      <c r="KVI62" s="1"/>
      <c r="KVK62" s="1"/>
      <c r="KVM62" s="1"/>
      <c r="KVO62" s="1"/>
      <c r="KVQ62" s="1"/>
      <c r="KVS62" s="1"/>
      <c r="KVU62" s="1"/>
      <c r="KVW62" s="1"/>
      <c r="KVY62" s="1"/>
      <c r="KWA62" s="1"/>
      <c r="KWC62" s="1"/>
      <c r="KWE62" s="1"/>
      <c r="KWG62" s="1"/>
      <c r="KWI62" s="1"/>
      <c r="KWK62" s="1"/>
      <c r="KWM62" s="1"/>
      <c r="KWO62" s="1"/>
      <c r="KWQ62" s="1"/>
      <c r="KWS62" s="1"/>
      <c r="KWU62" s="1"/>
      <c r="KWW62" s="1"/>
      <c r="KWY62" s="1"/>
      <c r="KXA62" s="1"/>
      <c r="KXC62" s="1"/>
      <c r="KXE62" s="1"/>
      <c r="KXG62" s="1"/>
      <c r="KXI62" s="1"/>
      <c r="KXK62" s="1"/>
      <c r="KXM62" s="1"/>
      <c r="KXO62" s="1"/>
      <c r="KXQ62" s="1"/>
      <c r="KXS62" s="1"/>
      <c r="KXU62" s="1"/>
      <c r="KXW62" s="1"/>
      <c r="KXY62" s="1"/>
      <c r="KYA62" s="1"/>
      <c r="KYC62" s="1"/>
      <c r="KYE62" s="1"/>
      <c r="KYG62" s="1"/>
      <c r="KYI62" s="1"/>
      <c r="KYK62" s="1"/>
      <c r="KYM62" s="1"/>
      <c r="KYO62" s="1"/>
      <c r="KYQ62" s="1"/>
      <c r="KYS62" s="1"/>
      <c r="KYU62" s="1"/>
      <c r="KYW62" s="1"/>
      <c r="KYY62" s="1"/>
      <c r="KZA62" s="1"/>
      <c r="KZC62" s="1"/>
      <c r="KZE62" s="1"/>
      <c r="KZG62" s="1"/>
      <c r="KZI62" s="1"/>
      <c r="KZK62" s="1"/>
      <c r="KZM62" s="1"/>
      <c r="KZO62" s="1"/>
      <c r="KZQ62" s="1"/>
      <c r="KZS62" s="1"/>
      <c r="KZU62" s="1"/>
      <c r="KZW62" s="1"/>
      <c r="KZY62" s="1"/>
      <c r="LAA62" s="1"/>
      <c r="LAC62" s="1"/>
      <c r="LAE62" s="1"/>
      <c r="LAG62" s="1"/>
      <c r="LAI62" s="1"/>
      <c r="LAK62" s="1"/>
      <c r="LAM62" s="1"/>
      <c r="LAO62" s="1"/>
      <c r="LAQ62" s="1"/>
      <c r="LAS62" s="1"/>
      <c r="LAU62" s="1"/>
      <c r="LAW62" s="1"/>
      <c r="LAY62" s="1"/>
      <c r="LBA62" s="1"/>
      <c r="LBC62" s="1"/>
      <c r="LBE62" s="1"/>
      <c r="LBG62" s="1"/>
      <c r="LBI62" s="1"/>
      <c r="LBK62" s="1"/>
      <c r="LBM62" s="1"/>
      <c r="LBO62" s="1"/>
      <c r="LBQ62" s="1"/>
      <c r="LBS62" s="1"/>
      <c r="LBU62" s="1"/>
      <c r="LBW62" s="1"/>
      <c r="LBY62" s="1"/>
      <c r="LCA62" s="1"/>
      <c r="LCC62" s="1"/>
      <c r="LCE62" s="1"/>
      <c r="LCG62" s="1"/>
      <c r="LCI62" s="1"/>
      <c r="LCK62" s="1"/>
      <c r="LCM62" s="1"/>
      <c r="LCO62" s="1"/>
      <c r="LCQ62" s="1"/>
      <c r="LCS62" s="1"/>
      <c r="LCU62" s="1"/>
      <c r="LCW62" s="1"/>
      <c r="LCY62" s="1"/>
      <c r="LDA62" s="1"/>
      <c r="LDC62" s="1"/>
      <c r="LDE62" s="1"/>
      <c r="LDG62" s="1"/>
      <c r="LDI62" s="1"/>
      <c r="LDK62" s="1"/>
      <c r="LDM62" s="1"/>
      <c r="LDO62" s="1"/>
      <c r="LDQ62" s="1"/>
      <c r="LDS62" s="1"/>
      <c r="LDU62" s="1"/>
      <c r="LDW62" s="1"/>
      <c r="LDY62" s="1"/>
      <c r="LEA62" s="1"/>
      <c r="LEC62" s="1"/>
      <c r="LEE62" s="1"/>
      <c r="LEG62" s="1"/>
      <c r="LEI62" s="1"/>
      <c r="LEK62" s="1"/>
      <c r="LEM62" s="1"/>
      <c r="LEO62" s="1"/>
      <c r="LEQ62" s="1"/>
      <c r="LES62" s="1"/>
      <c r="LEU62" s="1"/>
      <c r="LEW62" s="1"/>
      <c r="LEY62" s="1"/>
      <c r="LFA62" s="1"/>
      <c r="LFC62" s="1"/>
      <c r="LFE62" s="1"/>
      <c r="LFG62" s="1"/>
      <c r="LFI62" s="1"/>
      <c r="LFK62" s="1"/>
      <c r="LFM62" s="1"/>
      <c r="LFO62" s="1"/>
      <c r="LFQ62" s="1"/>
      <c r="LFS62" s="1"/>
      <c r="LFU62" s="1"/>
      <c r="LFW62" s="1"/>
      <c r="LFY62" s="1"/>
      <c r="LGA62" s="1"/>
      <c r="LGC62" s="1"/>
      <c r="LGE62" s="1"/>
      <c r="LGG62" s="1"/>
      <c r="LGI62" s="1"/>
      <c r="LGK62" s="1"/>
      <c r="LGM62" s="1"/>
      <c r="LGO62" s="1"/>
      <c r="LGQ62" s="1"/>
      <c r="LGS62" s="1"/>
      <c r="LGU62" s="1"/>
      <c r="LGW62" s="1"/>
      <c r="LGY62" s="1"/>
      <c r="LHA62" s="1"/>
      <c r="LHC62" s="1"/>
      <c r="LHE62" s="1"/>
      <c r="LHG62" s="1"/>
      <c r="LHI62" s="1"/>
      <c r="LHK62" s="1"/>
      <c r="LHM62" s="1"/>
      <c r="LHO62" s="1"/>
      <c r="LHQ62" s="1"/>
      <c r="LHS62" s="1"/>
      <c r="LHU62" s="1"/>
      <c r="LHW62" s="1"/>
      <c r="LHY62" s="1"/>
      <c r="LIA62" s="1"/>
      <c r="LIC62" s="1"/>
      <c r="LIE62" s="1"/>
      <c r="LIG62" s="1"/>
      <c r="LII62" s="1"/>
      <c r="LIK62" s="1"/>
      <c r="LIM62" s="1"/>
      <c r="LIO62" s="1"/>
      <c r="LIQ62" s="1"/>
      <c r="LIS62" s="1"/>
      <c r="LIU62" s="1"/>
      <c r="LIW62" s="1"/>
      <c r="LIY62" s="1"/>
      <c r="LJA62" s="1"/>
      <c r="LJC62" s="1"/>
      <c r="LJE62" s="1"/>
      <c r="LJG62" s="1"/>
      <c r="LJI62" s="1"/>
      <c r="LJK62" s="1"/>
      <c r="LJM62" s="1"/>
      <c r="LJO62" s="1"/>
      <c r="LJQ62" s="1"/>
      <c r="LJS62" s="1"/>
      <c r="LJU62" s="1"/>
      <c r="LJW62" s="1"/>
      <c r="LJY62" s="1"/>
      <c r="LKA62" s="1"/>
      <c r="LKC62" s="1"/>
      <c r="LKE62" s="1"/>
      <c r="LKG62" s="1"/>
      <c r="LKI62" s="1"/>
      <c r="LKK62" s="1"/>
      <c r="LKM62" s="1"/>
      <c r="LKO62" s="1"/>
      <c r="LKQ62" s="1"/>
      <c r="LKS62" s="1"/>
      <c r="LKU62" s="1"/>
      <c r="LKW62" s="1"/>
      <c r="LKY62" s="1"/>
      <c r="LLA62" s="1"/>
      <c r="LLC62" s="1"/>
      <c r="LLE62" s="1"/>
      <c r="LLG62" s="1"/>
      <c r="LLI62" s="1"/>
      <c r="LLK62" s="1"/>
      <c r="LLM62" s="1"/>
      <c r="LLO62" s="1"/>
      <c r="LLQ62" s="1"/>
      <c r="LLS62" s="1"/>
      <c r="LLU62" s="1"/>
      <c r="LLW62" s="1"/>
      <c r="LLY62" s="1"/>
      <c r="LMA62" s="1"/>
      <c r="LMC62" s="1"/>
      <c r="LME62" s="1"/>
      <c r="LMG62" s="1"/>
      <c r="LMI62" s="1"/>
      <c r="LMK62" s="1"/>
      <c r="LMM62" s="1"/>
      <c r="LMO62" s="1"/>
      <c r="LMQ62" s="1"/>
      <c r="LMS62" s="1"/>
      <c r="LMU62" s="1"/>
      <c r="LMW62" s="1"/>
      <c r="LMY62" s="1"/>
      <c r="LNA62" s="1"/>
      <c r="LNC62" s="1"/>
      <c r="LNE62" s="1"/>
      <c r="LNG62" s="1"/>
      <c r="LNI62" s="1"/>
      <c r="LNK62" s="1"/>
      <c r="LNM62" s="1"/>
      <c r="LNO62" s="1"/>
      <c r="LNQ62" s="1"/>
      <c r="LNS62" s="1"/>
      <c r="LNU62" s="1"/>
      <c r="LNW62" s="1"/>
      <c r="LNY62" s="1"/>
      <c r="LOA62" s="1"/>
      <c r="LOC62" s="1"/>
      <c r="LOE62" s="1"/>
      <c r="LOG62" s="1"/>
      <c r="LOI62" s="1"/>
      <c r="LOK62" s="1"/>
      <c r="LOM62" s="1"/>
      <c r="LOO62" s="1"/>
      <c r="LOQ62" s="1"/>
      <c r="LOS62" s="1"/>
      <c r="LOU62" s="1"/>
      <c r="LOW62" s="1"/>
      <c r="LOY62" s="1"/>
      <c r="LPA62" s="1"/>
      <c r="LPC62" s="1"/>
      <c r="LPE62" s="1"/>
      <c r="LPG62" s="1"/>
      <c r="LPI62" s="1"/>
      <c r="LPK62" s="1"/>
      <c r="LPM62" s="1"/>
      <c r="LPO62" s="1"/>
      <c r="LPQ62" s="1"/>
      <c r="LPS62" s="1"/>
      <c r="LPU62" s="1"/>
      <c r="LPW62" s="1"/>
      <c r="LPY62" s="1"/>
      <c r="LQA62" s="1"/>
      <c r="LQC62" s="1"/>
      <c r="LQE62" s="1"/>
      <c r="LQG62" s="1"/>
      <c r="LQI62" s="1"/>
      <c r="LQK62" s="1"/>
      <c r="LQM62" s="1"/>
      <c r="LQO62" s="1"/>
      <c r="LQQ62" s="1"/>
      <c r="LQS62" s="1"/>
      <c r="LQU62" s="1"/>
      <c r="LQW62" s="1"/>
      <c r="LQY62" s="1"/>
      <c r="LRA62" s="1"/>
      <c r="LRC62" s="1"/>
      <c r="LRE62" s="1"/>
      <c r="LRG62" s="1"/>
      <c r="LRI62" s="1"/>
      <c r="LRK62" s="1"/>
      <c r="LRM62" s="1"/>
      <c r="LRO62" s="1"/>
      <c r="LRQ62" s="1"/>
      <c r="LRS62" s="1"/>
      <c r="LRU62" s="1"/>
      <c r="LRW62" s="1"/>
      <c r="LRY62" s="1"/>
      <c r="LSA62" s="1"/>
      <c r="LSC62" s="1"/>
      <c r="LSE62" s="1"/>
      <c r="LSG62" s="1"/>
      <c r="LSI62" s="1"/>
      <c r="LSK62" s="1"/>
      <c r="LSM62" s="1"/>
      <c r="LSO62" s="1"/>
      <c r="LSQ62" s="1"/>
      <c r="LSS62" s="1"/>
      <c r="LSU62" s="1"/>
      <c r="LSW62" s="1"/>
      <c r="LSY62" s="1"/>
      <c r="LTA62" s="1"/>
      <c r="LTC62" s="1"/>
      <c r="LTE62" s="1"/>
      <c r="LTG62" s="1"/>
      <c r="LTI62" s="1"/>
      <c r="LTK62" s="1"/>
      <c r="LTM62" s="1"/>
      <c r="LTO62" s="1"/>
      <c r="LTQ62" s="1"/>
      <c r="LTS62" s="1"/>
      <c r="LTU62" s="1"/>
      <c r="LTW62" s="1"/>
      <c r="LTY62" s="1"/>
      <c r="LUA62" s="1"/>
      <c r="LUC62" s="1"/>
      <c r="LUE62" s="1"/>
      <c r="LUG62" s="1"/>
      <c r="LUI62" s="1"/>
      <c r="LUK62" s="1"/>
      <c r="LUM62" s="1"/>
      <c r="LUO62" s="1"/>
      <c r="LUQ62" s="1"/>
      <c r="LUS62" s="1"/>
      <c r="LUU62" s="1"/>
      <c r="LUW62" s="1"/>
      <c r="LUY62" s="1"/>
      <c r="LVA62" s="1"/>
      <c r="LVC62" s="1"/>
      <c r="LVE62" s="1"/>
      <c r="LVG62" s="1"/>
      <c r="LVI62" s="1"/>
      <c r="LVK62" s="1"/>
      <c r="LVM62" s="1"/>
      <c r="LVO62" s="1"/>
      <c r="LVQ62" s="1"/>
      <c r="LVS62" s="1"/>
      <c r="LVU62" s="1"/>
      <c r="LVW62" s="1"/>
      <c r="LVY62" s="1"/>
      <c r="LWA62" s="1"/>
      <c r="LWC62" s="1"/>
      <c r="LWE62" s="1"/>
      <c r="LWG62" s="1"/>
      <c r="LWI62" s="1"/>
      <c r="LWK62" s="1"/>
      <c r="LWM62" s="1"/>
      <c r="LWO62" s="1"/>
      <c r="LWQ62" s="1"/>
      <c r="LWS62" s="1"/>
      <c r="LWU62" s="1"/>
      <c r="LWW62" s="1"/>
      <c r="LWY62" s="1"/>
      <c r="LXA62" s="1"/>
      <c r="LXC62" s="1"/>
      <c r="LXE62" s="1"/>
      <c r="LXG62" s="1"/>
      <c r="LXI62" s="1"/>
      <c r="LXK62" s="1"/>
      <c r="LXM62" s="1"/>
      <c r="LXO62" s="1"/>
      <c r="LXQ62" s="1"/>
      <c r="LXS62" s="1"/>
      <c r="LXU62" s="1"/>
      <c r="LXW62" s="1"/>
      <c r="LXY62" s="1"/>
      <c r="LYA62" s="1"/>
      <c r="LYC62" s="1"/>
      <c r="LYE62" s="1"/>
      <c r="LYG62" s="1"/>
      <c r="LYI62" s="1"/>
      <c r="LYK62" s="1"/>
      <c r="LYM62" s="1"/>
      <c r="LYO62" s="1"/>
      <c r="LYQ62" s="1"/>
      <c r="LYS62" s="1"/>
      <c r="LYU62" s="1"/>
      <c r="LYW62" s="1"/>
      <c r="LYY62" s="1"/>
      <c r="LZA62" s="1"/>
      <c r="LZC62" s="1"/>
      <c r="LZE62" s="1"/>
      <c r="LZG62" s="1"/>
      <c r="LZI62" s="1"/>
      <c r="LZK62" s="1"/>
      <c r="LZM62" s="1"/>
      <c r="LZO62" s="1"/>
      <c r="LZQ62" s="1"/>
      <c r="LZS62" s="1"/>
      <c r="LZU62" s="1"/>
      <c r="LZW62" s="1"/>
      <c r="LZY62" s="1"/>
      <c r="MAA62" s="1"/>
      <c r="MAC62" s="1"/>
      <c r="MAE62" s="1"/>
      <c r="MAG62" s="1"/>
      <c r="MAI62" s="1"/>
      <c r="MAK62" s="1"/>
      <c r="MAM62" s="1"/>
      <c r="MAO62" s="1"/>
      <c r="MAQ62" s="1"/>
      <c r="MAS62" s="1"/>
      <c r="MAU62" s="1"/>
      <c r="MAW62" s="1"/>
      <c r="MAY62" s="1"/>
      <c r="MBA62" s="1"/>
      <c r="MBC62" s="1"/>
      <c r="MBE62" s="1"/>
      <c r="MBG62" s="1"/>
      <c r="MBI62" s="1"/>
      <c r="MBK62" s="1"/>
      <c r="MBM62" s="1"/>
      <c r="MBO62" s="1"/>
      <c r="MBQ62" s="1"/>
      <c r="MBS62" s="1"/>
      <c r="MBU62" s="1"/>
      <c r="MBW62" s="1"/>
      <c r="MBY62" s="1"/>
      <c r="MCA62" s="1"/>
      <c r="MCC62" s="1"/>
      <c r="MCE62" s="1"/>
      <c r="MCG62" s="1"/>
      <c r="MCI62" s="1"/>
      <c r="MCK62" s="1"/>
      <c r="MCM62" s="1"/>
      <c r="MCO62" s="1"/>
      <c r="MCQ62" s="1"/>
      <c r="MCS62" s="1"/>
      <c r="MCU62" s="1"/>
      <c r="MCW62" s="1"/>
      <c r="MCY62" s="1"/>
      <c r="MDA62" s="1"/>
      <c r="MDC62" s="1"/>
      <c r="MDE62" s="1"/>
      <c r="MDG62" s="1"/>
      <c r="MDI62" s="1"/>
      <c r="MDK62" s="1"/>
      <c r="MDM62" s="1"/>
      <c r="MDO62" s="1"/>
      <c r="MDQ62" s="1"/>
      <c r="MDS62" s="1"/>
      <c r="MDU62" s="1"/>
      <c r="MDW62" s="1"/>
      <c r="MDY62" s="1"/>
      <c r="MEA62" s="1"/>
      <c r="MEC62" s="1"/>
      <c r="MEE62" s="1"/>
      <c r="MEG62" s="1"/>
      <c r="MEI62" s="1"/>
      <c r="MEK62" s="1"/>
      <c r="MEM62" s="1"/>
      <c r="MEO62" s="1"/>
      <c r="MEQ62" s="1"/>
      <c r="MES62" s="1"/>
      <c r="MEU62" s="1"/>
      <c r="MEW62" s="1"/>
      <c r="MEY62" s="1"/>
      <c r="MFA62" s="1"/>
      <c r="MFC62" s="1"/>
      <c r="MFE62" s="1"/>
      <c r="MFG62" s="1"/>
      <c r="MFI62" s="1"/>
      <c r="MFK62" s="1"/>
      <c r="MFM62" s="1"/>
      <c r="MFO62" s="1"/>
      <c r="MFQ62" s="1"/>
      <c r="MFS62" s="1"/>
      <c r="MFU62" s="1"/>
      <c r="MFW62" s="1"/>
      <c r="MFY62" s="1"/>
      <c r="MGA62" s="1"/>
      <c r="MGC62" s="1"/>
      <c r="MGE62" s="1"/>
      <c r="MGG62" s="1"/>
      <c r="MGI62" s="1"/>
      <c r="MGK62" s="1"/>
      <c r="MGM62" s="1"/>
      <c r="MGO62" s="1"/>
      <c r="MGQ62" s="1"/>
      <c r="MGS62" s="1"/>
      <c r="MGU62" s="1"/>
      <c r="MGW62" s="1"/>
      <c r="MGY62" s="1"/>
      <c r="MHA62" s="1"/>
      <c r="MHC62" s="1"/>
      <c r="MHE62" s="1"/>
      <c r="MHG62" s="1"/>
      <c r="MHI62" s="1"/>
      <c r="MHK62" s="1"/>
      <c r="MHM62" s="1"/>
      <c r="MHO62" s="1"/>
      <c r="MHQ62" s="1"/>
      <c r="MHS62" s="1"/>
      <c r="MHU62" s="1"/>
      <c r="MHW62" s="1"/>
      <c r="MHY62" s="1"/>
      <c r="MIA62" s="1"/>
      <c r="MIC62" s="1"/>
      <c r="MIE62" s="1"/>
      <c r="MIG62" s="1"/>
      <c r="MII62" s="1"/>
      <c r="MIK62" s="1"/>
      <c r="MIM62" s="1"/>
      <c r="MIO62" s="1"/>
      <c r="MIQ62" s="1"/>
      <c r="MIS62" s="1"/>
      <c r="MIU62" s="1"/>
      <c r="MIW62" s="1"/>
      <c r="MIY62" s="1"/>
      <c r="MJA62" s="1"/>
      <c r="MJC62" s="1"/>
      <c r="MJE62" s="1"/>
      <c r="MJG62" s="1"/>
      <c r="MJI62" s="1"/>
      <c r="MJK62" s="1"/>
      <c r="MJM62" s="1"/>
      <c r="MJO62" s="1"/>
      <c r="MJQ62" s="1"/>
      <c r="MJS62" s="1"/>
      <c r="MJU62" s="1"/>
      <c r="MJW62" s="1"/>
      <c r="MJY62" s="1"/>
      <c r="MKA62" s="1"/>
      <c r="MKC62" s="1"/>
      <c r="MKE62" s="1"/>
      <c r="MKG62" s="1"/>
      <c r="MKI62" s="1"/>
      <c r="MKK62" s="1"/>
      <c r="MKM62" s="1"/>
      <c r="MKO62" s="1"/>
      <c r="MKQ62" s="1"/>
      <c r="MKS62" s="1"/>
      <c r="MKU62" s="1"/>
      <c r="MKW62" s="1"/>
      <c r="MKY62" s="1"/>
      <c r="MLA62" s="1"/>
      <c r="MLC62" s="1"/>
      <c r="MLE62" s="1"/>
      <c r="MLG62" s="1"/>
      <c r="MLI62" s="1"/>
      <c r="MLK62" s="1"/>
      <c r="MLM62" s="1"/>
      <c r="MLO62" s="1"/>
      <c r="MLQ62" s="1"/>
      <c r="MLS62" s="1"/>
      <c r="MLU62" s="1"/>
      <c r="MLW62" s="1"/>
      <c r="MLY62" s="1"/>
      <c r="MMA62" s="1"/>
      <c r="MMC62" s="1"/>
      <c r="MME62" s="1"/>
      <c r="MMG62" s="1"/>
      <c r="MMI62" s="1"/>
      <c r="MMK62" s="1"/>
      <c r="MMM62" s="1"/>
      <c r="MMO62" s="1"/>
      <c r="MMQ62" s="1"/>
      <c r="MMS62" s="1"/>
      <c r="MMU62" s="1"/>
      <c r="MMW62" s="1"/>
      <c r="MMY62" s="1"/>
      <c r="MNA62" s="1"/>
      <c r="MNC62" s="1"/>
      <c r="MNE62" s="1"/>
      <c r="MNG62" s="1"/>
      <c r="MNI62" s="1"/>
      <c r="MNK62" s="1"/>
      <c r="MNM62" s="1"/>
      <c r="MNO62" s="1"/>
      <c r="MNQ62" s="1"/>
      <c r="MNS62" s="1"/>
      <c r="MNU62" s="1"/>
      <c r="MNW62" s="1"/>
      <c r="MNY62" s="1"/>
      <c r="MOA62" s="1"/>
      <c r="MOC62" s="1"/>
      <c r="MOE62" s="1"/>
      <c r="MOG62" s="1"/>
      <c r="MOI62" s="1"/>
      <c r="MOK62" s="1"/>
      <c r="MOM62" s="1"/>
      <c r="MOO62" s="1"/>
      <c r="MOQ62" s="1"/>
      <c r="MOS62" s="1"/>
      <c r="MOU62" s="1"/>
      <c r="MOW62" s="1"/>
      <c r="MOY62" s="1"/>
      <c r="MPA62" s="1"/>
      <c r="MPC62" s="1"/>
      <c r="MPE62" s="1"/>
      <c r="MPG62" s="1"/>
      <c r="MPI62" s="1"/>
      <c r="MPK62" s="1"/>
      <c r="MPM62" s="1"/>
      <c r="MPO62" s="1"/>
      <c r="MPQ62" s="1"/>
      <c r="MPS62" s="1"/>
      <c r="MPU62" s="1"/>
      <c r="MPW62" s="1"/>
      <c r="MPY62" s="1"/>
      <c r="MQA62" s="1"/>
      <c r="MQC62" s="1"/>
      <c r="MQE62" s="1"/>
      <c r="MQG62" s="1"/>
      <c r="MQI62" s="1"/>
      <c r="MQK62" s="1"/>
      <c r="MQM62" s="1"/>
      <c r="MQO62" s="1"/>
      <c r="MQQ62" s="1"/>
      <c r="MQS62" s="1"/>
      <c r="MQU62" s="1"/>
      <c r="MQW62" s="1"/>
      <c r="MQY62" s="1"/>
      <c r="MRA62" s="1"/>
      <c r="MRC62" s="1"/>
      <c r="MRE62" s="1"/>
      <c r="MRG62" s="1"/>
      <c r="MRI62" s="1"/>
      <c r="MRK62" s="1"/>
      <c r="MRM62" s="1"/>
      <c r="MRO62" s="1"/>
      <c r="MRQ62" s="1"/>
      <c r="MRS62" s="1"/>
      <c r="MRU62" s="1"/>
      <c r="MRW62" s="1"/>
      <c r="MRY62" s="1"/>
      <c r="MSA62" s="1"/>
      <c r="MSC62" s="1"/>
      <c r="MSE62" s="1"/>
      <c r="MSG62" s="1"/>
      <c r="MSI62" s="1"/>
      <c r="MSK62" s="1"/>
      <c r="MSM62" s="1"/>
      <c r="MSO62" s="1"/>
      <c r="MSQ62" s="1"/>
      <c r="MSS62" s="1"/>
      <c r="MSU62" s="1"/>
      <c r="MSW62" s="1"/>
      <c r="MSY62" s="1"/>
      <c r="MTA62" s="1"/>
      <c r="MTC62" s="1"/>
      <c r="MTE62" s="1"/>
      <c r="MTG62" s="1"/>
      <c r="MTI62" s="1"/>
      <c r="MTK62" s="1"/>
      <c r="MTM62" s="1"/>
      <c r="MTO62" s="1"/>
      <c r="MTQ62" s="1"/>
      <c r="MTS62" s="1"/>
      <c r="MTU62" s="1"/>
      <c r="MTW62" s="1"/>
      <c r="MTY62" s="1"/>
      <c r="MUA62" s="1"/>
      <c r="MUC62" s="1"/>
      <c r="MUE62" s="1"/>
      <c r="MUG62" s="1"/>
      <c r="MUI62" s="1"/>
      <c r="MUK62" s="1"/>
      <c r="MUM62" s="1"/>
      <c r="MUO62" s="1"/>
      <c r="MUQ62" s="1"/>
      <c r="MUS62" s="1"/>
      <c r="MUU62" s="1"/>
      <c r="MUW62" s="1"/>
      <c r="MUY62" s="1"/>
      <c r="MVA62" s="1"/>
      <c r="MVC62" s="1"/>
      <c r="MVE62" s="1"/>
      <c r="MVG62" s="1"/>
      <c r="MVI62" s="1"/>
      <c r="MVK62" s="1"/>
      <c r="MVM62" s="1"/>
      <c r="MVO62" s="1"/>
      <c r="MVQ62" s="1"/>
      <c r="MVS62" s="1"/>
      <c r="MVU62" s="1"/>
      <c r="MVW62" s="1"/>
      <c r="MVY62" s="1"/>
      <c r="MWA62" s="1"/>
      <c r="MWC62" s="1"/>
      <c r="MWE62" s="1"/>
      <c r="MWG62" s="1"/>
      <c r="MWI62" s="1"/>
      <c r="MWK62" s="1"/>
      <c r="MWM62" s="1"/>
      <c r="MWO62" s="1"/>
      <c r="MWQ62" s="1"/>
      <c r="MWS62" s="1"/>
      <c r="MWU62" s="1"/>
      <c r="MWW62" s="1"/>
      <c r="MWY62" s="1"/>
      <c r="MXA62" s="1"/>
      <c r="MXC62" s="1"/>
      <c r="MXE62" s="1"/>
      <c r="MXG62" s="1"/>
      <c r="MXI62" s="1"/>
      <c r="MXK62" s="1"/>
      <c r="MXM62" s="1"/>
      <c r="MXO62" s="1"/>
      <c r="MXQ62" s="1"/>
      <c r="MXS62" s="1"/>
      <c r="MXU62" s="1"/>
      <c r="MXW62" s="1"/>
      <c r="MXY62" s="1"/>
      <c r="MYA62" s="1"/>
      <c r="MYC62" s="1"/>
      <c r="MYE62" s="1"/>
      <c r="MYG62" s="1"/>
      <c r="MYI62" s="1"/>
      <c r="MYK62" s="1"/>
      <c r="MYM62" s="1"/>
      <c r="MYO62" s="1"/>
      <c r="MYQ62" s="1"/>
      <c r="MYS62" s="1"/>
      <c r="MYU62" s="1"/>
      <c r="MYW62" s="1"/>
      <c r="MYY62" s="1"/>
      <c r="MZA62" s="1"/>
      <c r="MZC62" s="1"/>
      <c r="MZE62" s="1"/>
      <c r="MZG62" s="1"/>
      <c r="MZI62" s="1"/>
      <c r="MZK62" s="1"/>
      <c r="MZM62" s="1"/>
      <c r="MZO62" s="1"/>
      <c r="MZQ62" s="1"/>
      <c r="MZS62" s="1"/>
      <c r="MZU62" s="1"/>
      <c r="MZW62" s="1"/>
      <c r="MZY62" s="1"/>
      <c r="NAA62" s="1"/>
      <c r="NAC62" s="1"/>
      <c r="NAE62" s="1"/>
      <c r="NAG62" s="1"/>
      <c r="NAI62" s="1"/>
      <c r="NAK62" s="1"/>
      <c r="NAM62" s="1"/>
      <c r="NAO62" s="1"/>
      <c r="NAQ62" s="1"/>
      <c r="NAS62" s="1"/>
      <c r="NAU62" s="1"/>
      <c r="NAW62" s="1"/>
      <c r="NAY62" s="1"/>
      <c r="NBA62" s="1"/>
      <c r="NBC62" s="1"/>
      <c r="NBE62" s="1"/>
      <c r="NBG62" s="1"/>
      <c r="NBI62" s="1"/>
      <c r="NBK62" s="1"/>
      <c r="NBM62" s="1"/>
      <c r="NBO62" s="1"/>
      <c r="NBQ62" s="1"/>
      <c r="NBS62" s="1"/>
      <c r="NBU62" s="1"/>
      <c r="NBW62" s="1"/>
      <c r="NBY62" s="1"/>
      <c r="NCA62" s="1"/>
      <c r="NCC62" s="1"/>
      <c r="NCE62" s="1"/>
      <c r="NCG62" s="1"/>
      <c r="NCI62" s="1"/>
      <c r="NCK62" s="1"/>
      <c r="NCM62" s="1"/>
      <c r="NCO62" s="1"/>
      <c r="NCQ62" s="1"/>
      <c r="NCS62" s="1"/>
      <c r="NCU62" s="1"/>
      <c r="NCW62" s="1"/>
      <c r="NCY62" s="1"/>
      <c r="NDA62" s="1"/>
      <c r="NDC62" s="1"/>
      <c r="NDE62" s="1"/>
      <c r="NDG62" s="1"/>
      <c r="NDI62" s="1"/>
      <c r="NDK62" s="1"/>
      <c r="NDM62" s="1"/>
      <c r="NDO62" s="1"/>
      <c r="NDQ62" s="1"/>
      <c r="NDS62" s="1"/>
      <c r="NDU62" s="1"/>
      <c r="NDW62" s="1"/>
      <c r="NDY62" s="1"/>
      <c r="NEA62" s="1"/>
      <c r="NEC62" s="1"/>
      <c r="NEE62" s="1"/>
      <c r="NEG62" s="1"/>
      <c r="NEI62" s="1"/>
      <c r="NEK62" s="1"/>
      <c r="NEM62" s="1"/>
      <c r="NEO62" s="1"/>
      <c r="NEQ62" s="1"/>
      <c r="NES62" s="1"/>
      <c r="NEU62" s="1"/>
      <c r="NEW62" s="1"/>
      <c r="NEY62" s="1"/>
      <c r="NFA62" s="1"/>
      <c r="NFC62" s="1"/>
      <c r="NFE62" s="1"/>
      <c r="NFG62" s="1"/>
      <c r="NFI62" s="1"/>
      <c r="NFK62" s="1"/>
      <c r="NFM62" s="1"/>
      <c r="NFO62" s="1"/>
      <c r="NFQ62" s="1"/>
      <c r="NFS62" s="1"/>
      <c r="NFU62" s="1"/>
      <c r="NFW62" s="1"/>
      <c r="NFY62" s="1"/>
      <c r="NGA62" s="1"/>
      <c r="NGC62" s="1"/>
      <c r="NGE62" s="1"/>
      <c r="NGG62" s="1"/>
      <c r="NGI62" s="1"/>
      <c r="NGK62" s="1"/>
      <c r="NGM62" s="1"/>
      <c r="NGO62" s="1"/>
      <c r="NGQ62" s="1"/>
      <c r="NGS62" s="1"/>
      <c r="NGU62" s="1"/>
      <c r="NGW62" s="1"/>
      <c r="NGY62" s="1"/>
      <c r="NHA62" s="1"/>
      <c r="NHC62" s="1"/>
      <c r="NHE62" s="1"/>
      <c r="NHG62" s="1"/>
      <c r="NHI62" s="1"/>
      <c r="NHK62" s="1"/>
      <c r="NHM62" s="1"/>
      <c r="NHO62" s="1"/>
      <c r="NHQ62" s="1"/>
      <c r="NHS62" s="1"/>
      <c r="NHU62" s="1"/>
      <c r="NHW62" s="1"/>
      <c r="NHY62" s="1"/>
      <c r="NIA62" s="1"/>
      <c r="NIC62" s="1"/>
      <c r="NIE62" s="1"/>
      <c r="NIG62" s="1"/>
      <c r="NII62" s="1"/>
      <c r="NIK62" s="1"/>
      <c r="NIM62" s="1"/>
      <c r="NIO62" s="1"/>
      <c r="NIQ62" s="1"/>
      <c r="NIS62" s="1"/>
      <c r="NIU62" s="1"/>
      <c r="NIW62" s="1"/>
      <c r="NIY62" s="1"/>
      <c r="NJA62" s="1"/>
      <c r="NJC62" s="1"/>
      <c r="NJE62" s="1"/>
      <c r="NJG62" s="1"/>
      <c r="NJI62" s="1"/>
      <c r="NJK62" s="1"/>
      <c r="NJM62" s="1"/>
      <c r="NJO62" s="1"/>
      <c r="NJQ62" s="1"/>
      <c r="NJS62" s="1"/>
      <c r="NJU62" s="1"/>
      <c r="NJW62" s="1"/>
      <c r="NJY62" s="1"/>
      <c r="NKA62" s="1"/>
      <c r="NKC62" s="1"/>
      <c r="NKE62" s="1"/>
      <c r="NKG62" s="1"/>
      <c r="NKI62" s="1"/>
      <c r="NKK62" s="1"/>
      <c r="NKM62" s="1"/>
      <c r="NKO62" s="1"/>
      <c r="NKQ62" s="1"/>
      <c r="NKS62" s="1"/>
      <c r="NKU62" s="1"/>
      <c r="NKW62" s="1"/>
      <c r="NKY62" s="1"/>
      <c r="NLA62" s="1"/>
      <c r="NLC62" s="1"/>
      <c r="NLE62" s="1"/>
      <c r="NLG62" s="1"/>
      <c r="NLI62" s="1"/>
      <c r="NLK62" s="1"/>
      <c r="NLM62" s="1"/>
      <c r="NLO62" s="1"/>
      <c r="NLQ62" s="1"/>
      <c r="NLS62" s="1"/>
      <c r="NLU62" s="1"/>
      <c r="NLW62" s="1"/>
      <c r="NLY62" s="1"/>
      <c r="NMA62" s="1"/>
      <c r="NMC62" s="1"/>
      <c r="NME62" s="1"/>
      <c r="NMG62" s="1"/>
      <c r="NMI62" s="1"/>
      <c r="NMK62" s="1"/>
      <c r="NMM62" s="1"/>
      <c r="NMO62" s="1"/>
      <c r="NMQ62" s="1"/>
      <c r="NMS62" s="1"/>
      <c r="NMU62" s="1"/>
      <c r="NMW62" s="1"/>
      <c r="NMY62" s="1"/>
      <c r="NNA62" s="1"/>
      <c r="NNC62" s="1"/>
      <c r="NNE62" s="1"/>
      <c r="NNG62" s="1"/>
      <c r="NNI62" s="1"/>
      <c r="NNK62" s="1"/>
      <c r="NNM62" s="1"/>
      <c r="NNO62" s="1"/>
      <c r="NNQ62" s="1"/>
      <c r="NNS62" s="1"/>
      <c r="NNU62" s="1"/>
      <c r="NNW62" s="1"/>
      <c r="NNY62" s="1"/>
      <c r="NOA62" s="1"/>
      <c r="NOC62" s="1"/>
      <c r="NOE62" s="1"/>
      <c r="NOG62" s="1"/>
      <c r="NOI62" s="1"/>
      <c r="NOK62" s="1"/>
      <c r="NOM62" s="1"/>
      <c r="NOO62" s="1"/>
      <c r="NOQ62" s="1"/>
      <c r="NOS62" s="1"/>
      <c r="NOU62" s="1"/>
      <c r="NOW62" s="1"/>
      <c r="NOY62" s="1"/>
      <c r="NPA62" s="1"/>
      <c r="NPC62" s="1"/>
      <c r="NPE62" s="1"/>
      <c r="NPG62" s="1"/>
      <c r="NPI62" s="1"/>
      <c r="NPK62" s="1"/>
      <c r="NPM62" s="1"/>
      <c r="NPO62" s="1"/>
      <c r="NPQ62" s="1"/>
      <c r="NPS62" s="1"/>
      <c r="NPU62" s="1"/>
      <c r="NPW62" s="1"/>
      <c r="NPY62" s="1"/>
      <c r="NQA62" s="1"/>
      <c r="NQC62" s="1"/>
      <c r="NQE62" s="1"/>
      <c r="NQG62" s="1"/>
      <c r="NQI62" s="1"/>
      <c r="NQK62" s="1"/>
      <c r="NQM62" s="1"/>
      <c r="NQO62" s="1"/>
      <c r="NQQ62" s="1"/>
      <c r="NQS62" s="1"/>
      <c r="NQU62" s="1"/>
      <c r="NQW62" s="1"/>
      <c r="NQY62" s="1"/>
      <c r="NRA62" s="1"/>
      <c r="NRC62" s="1"/>
      <c r="NRE62" s="1"/>
      <c r="NRG62" s="1"/>
      <c r="NRI62" s="1"/>
      <c r="NRK62" s="1"/>
      <c r="NRM62" s="1"/>
      <c r="NRO62" s="1"/>
      <c r="NRQ62" s="1"/>
      <c r="NRS62" s="1"/>
      <c r="NRU62" s="1"/>
      <c r="NRW62" s="1"/>
      <c r="NRY62" s="1"/>
      <c r="NSA62" s="1"/>
      <c r="NSC62" s="1"/>
      <c r="NSE62" s="1"/>
      <c r="NSG62" s="1"/>
      <c r="NSI62" s="1"/>
      <c r="NSK62" s="1"/>
      <c r="NSM62" s="1"/>
      <c r="NSO62" s="1"/>
      <c r="NSQ62" s="1"/>
      <c r="NSS62" s="1"/>
      <c r="NSU62" s="1"/>
      <c r="NSW62" s="1"/>
      <c r="NSY62" s="1"/>
      <c r="NTA62" s="1"/>
      <c r="NTC62" s="1"/>
      <c r="NTE62" s="1"/>
      <c r="NTG62" s="1"/>
      <c r="NTI62" s="1"/>
      <c r="NTK62" s="1"/>
      <c r="NTM62" s="1"/>
      <c r="NTO62" s="1"/>
      <c r="NTQ62" s="1"/>
      <c r="NTS62" s="1"/>
      <c r="NTU62" s="1"/>
      <c r="NTW62" s="1"/>
      <c r="NTY62" s="1"/>
      <c r="NUA62" s="1"/>
      <c r="NUC62" s="1"/>
      <c r="NUE62" s="1"/>
      <c r="NUG62" s="1"/>
      <c r="NUI62" s="1"/>
      <c r="NUK62" s="1"/>
      <c r="NUM62" s="1"/>
      <c r="NUO62" s="1"/>
      <c r="NUQ62" s="1"/>
      <c r="NUS62" s="1"/>
      <c r="NUU62" s="1"/>
      <c r="NUW62" s="1"/>
      <c r="NUY62" s="1"/>
      <c r="NVA62" s="1"/>
      <c r="NVC62" s="1"/>
      <c r="NVE62" s="1"/>
      <c r="NVG62" s="1"/>
      <c r="NVI62" s="1"/>
      <c r="NVK62" s="1"/>
      <c r="NVM62" s="1"/>
      <c r="NVO62" s="1"/>
      <c r="NVQ62" s="1"/>
      <c r="NVS62" s="1"/>
      <c r="NVU62" s="1"/>
      <c r="NVW62" s="1"/>
      <c r="NVY62" s="1"/>
      <c r="NWA62" s="1"/>
      <c r="NWC62" s="1"/>
      <c r="NWE62" s="1"/>
      <c r="NWG62" s="1"/>
      <c r="NWI62" s="1"/>
      <c r="NWK62" s="1"/>
      <c r="NWM62" s="1"/>
      <c r="NWO62" s="1"/>
      <c r="NWQ62" s="1"/>
      <c r="NWS62" s="1"/>
      <c r="NWU62" s="1"/>
      <c r="NWW62" s="1"/>
      <c r="NWY62" s="1"/>
      <c r="NXA62" s="1"/>
      <c r="NXC62" s="1"/>
      <c r="NXE62" s="1"/>
      <c r="NXG62" s="1"/>
      <c r="NXI62" s="1"/>
      <c r="NXK62" s="1"/>
      <c r="NXM62" s="1"/>
      <c r="NXO62" s="1"/>
      <c r="NXQ62" s="1"/>
      <c r="NXS62" s="1"/>
      <c r="NXU62" s="1"/>
      <c r="NXW62" s="1"/>
      <c r="NXY62" s="1"/>
      <c r="NYA62" s="1"/>
      <c r="NYC62" s="1"/>
      <c r="NYE62" s="1"/>
      <c r="NYG62" s="1"/>
      <c r="NYI62" s="1"/>
      <c r="NYK62" s="1"/>
      <c r="NYM62" s="1"/>
      <c r="NYO62" s="1"/>
      <c r="NYQ62" s="1"/>
      <c r="NYS62" s="1"/>
      <c r="NYU62" s="1"/>
      <c r="NYW62" s="1"/>
      <c r="NYY62" s="1"/>
      <c r="NZA62" s="1"/>
      <c r="NZC62" s="1"/>
      <c r="NZE62" s="1"/>
      <c r="NZG62" s="1"/>
      <c r="NZI62" s="1"/>
      <c r="NZK62" s="1"/>
      <c r="NZM62" s="1"/>
      <c r="NZO62" s="1"/>
      <c r="NZQ62" s="1"/>
      <c r="NZS62" s="1"/>
      <c r="NZU62" s="1"/>
      <c r="NZW62" s="1"/>
      <c r="NZY62" s="1"/>
      <c r="OAA62" s="1"/>
      <c r="OAC62" s="1"/>
      <c r="OAE62" s="1"/>
      <c r="OAG62" s="1"/>
      <c r="OAI62" s="1"/>
      <c r="OAK62" s="1"/>
      <c r="OAM62" s="1"/>
      <c r="OAO62" s="1"/>
      <c r="OAQ62" s="1"/>
      <c r="OAS62" s="1"/>
      <c r="OAU62" s="1"/>
      <c r="OAW62" s="1"/>
      <c r="OAY62" s="1"/>
      <c r="OBA62" s="1"/>
      <c r="OBC62" s="1"/>
      <c r="OBE62" s="1"/>
      <c r="OBG62" s="1"/>
      <c r="OBI62" s="1"/>
      <c r="OBK62" s="1"/>
      <c r="OBM62" s="1"/>
      <c r="OBO62" s="1"/>
      <c r="OBQ62" s="1"/>
      <c r="OBS62" s="1"/>
      <c r="OBU62" s="1"/>
      <c r="OBW62" s="1"/>
      <c r="OBY62" s="1"/>
      <c r="OCA62" s="1"/>
      <c r="OCC62" s="1"/>
      <c r="OCE62" s="1"/>
      <c r="OCG62" s="1"/>
      <c r="OCI62" s="1"/>
      <c r="OCK62" s="1"/>
      <c r="OCM62" s="1"/>
      <c r="OCO62" s="1"/>
      <c r="OCQ62" s="1"/>
      <c r="OCS62" s="1"/>
      <c r="OCU62" s="1"/>
      <c r="OCW62" s="1"/>
      <c r="OCY62" s="1"/>
      <c r="ODA62" s="1"/>
      <c r="ODC62" s="1"/>
      <c r="ODE62" s="1"/>
      <c r="ODG62" s="1"/>
      <c r="ODI62" s="1"/>
      <c r="ODK62" s="1"/>
      <c r="ODM62" s="1"/>
      <c r="ODO62" s="1"/>
      <c r="ODQ62" s="1"/>
      <c r="ODS62" s="1"/>
      <c r="ODU62" s="1"/>
      <c r="ODW62" s="1"/>
      <c r="ODY62" s="1"/>
      <c r="OEA62" s="1"/>
      <c r="OEC62" s="1"/>
      <c r="OEE62" s="1"/>
      <c r="OEG62" s="1"/>
      <c r="OEI62" s="1"/>
      <c r="OEK62" s="1"/>
      <c r="OEM62" s="1"/>
      <c r="OEO62" s="1"/>
      <c r="OEQ62" s="1"/>
      <c r="OES62" s="1"/>
      <c r="OEU62" s="1"/>
      <c r="OEW62" s="1"/>
      <c r="OEY62" s="1"/>
      <c r="OFA62" s="1"/>
      <c r="OFC62" s="1"/>
      <c r="OFE62" s="1"/>
      <c r="OFG62" s="1"/>
      <c r="OFI62" s="1"/>
      <c r="OFK62" s="1"/>
      <c r="OFM62" s="1"/>
      <c r="OFO62" s="1"/>
      <c r="OFQ62" s="1"/>
      <c r="OFS62" s="1"/>
      <c r="OFU62" s="1"/>
      <c r="OFW62" s="1"/>
      <c r="OFY62" s="1"/>
      <c r="OGA62" s="1"/>
      <c r="OGC62" s="1"/>
      <c r="OGE62" s="1"/>
      <c r="OGG62" s="1"/>
      <c r="OGI62" s="1"/>
      <c r="OGK62" s="1"/>
      <c r="OGM62" s="1"/>
      <c r="OGO62" s="1"/>
      <c r="OGQ62" s="1"/>
      <c r="OGS62" s="1"/>
      <c r="OGU62" s="1"/>
      <c r="OGW62" s="1"/>
      <c r="OGY62" s="1"/>
      <c r="OHA62" s="1"/>
      <c r="OHC62" s="1"/>
      <c r="OHE62" s="1"/>
      <c r="OHG62" s="1"/>
      <c r="OHI62" s="1"/>
      <c r="OHK62" s="1"/>
      <c r="OHM62" s="1"/>
      <c r="OHO62" s="1"/>
      <c r="OHQ62" s="1"/>
      <c r="OHS62" s="1"/>
      <c r="OHU62" s="1"/>
      <c r="OHW62" s="1"/>
      <c r="OHY62" s="1"/>
      <c r="OIA62" s="1"/>
      <c r="OIC62" s="1"/>
      <c r="OIE62" s="1"/>
      <c r="OIG62" s="1"/>
      <c r="OII62" s="1"/>
      <c r="OIK62" s="1"/>
      <c r="OIM62" s="1"/>
      <c r="OIO62" s="1"/>
      <c r="OIQ62" s="1"/>
      <c r="OIS62" s="1"/>
      <c r="OIU62" s="1"/>
      <c r="OIW62" s="1"/>
      <c r="OIY62" s="1"/>
      <c r="OJA62" s="1"/>
      <c r="OJC62" s="1"/>
      <c r="OJE62" s="1"/>
      <c r="OJG62" s="1"/>
      <c r="OJI62" s="1"/>
      <c r="OJK62" s="1"/>
      <c r="OJM62" s="1"/>
      <c r="OJO62" s="1"/>
      <c r="OJQ62" s="1"/>
      <c r="OJS62" s="1"/>
      <c r="OJU62" s="1"/>
      <c r="OJW62" s="1"/>
      <c r="OJY62" s="1"/>
      <c r="OKA62" s="1"/>
      <c r="OKC62" s="1"/>
      <c r="OKE62" s="1"/>
      <c r="OKG62" s="1"/>
      <c r="OKI62" s="1"/>
      <c r="OKK62" s="1"/>
      <c r="OKM62" s="1"/>
      <c r="OKO62" s="1"/>
      <c r="OKQ62" s="1"/>
      <c r="OKS62" s="1"/>
      <c r="OKU62" s="1"/>
      <c r="OKW62" s="1"/>
      <c r="OKY62" s="1"/>
      <c r="OLA62" s="1"/>
      <c r="OLC62" s="1"/>
      <c r="OLE62" s="1"/>
      <c r="OLG62" s="1"/>
      <c r="OLI62" s="1"/>
      <c r="OLK62" s="1"/>
      <c r="OLM62" s="1"/>
      <c r="OLO62" s="1"/>
      <c r="OLQ62" s="1"/>
      <c r="OLS62" s="1"/>
      <c r="OLU62" s="1"/>
      <c r="OLW62" s="1"/>
      <c r="OLY62" s="1"/>
      <c r="OMA62" s="1"/>
      <c r="OMC62" s="1"/>
      <c r="OME62" s="1"/>
      <c r="OMG62" s="1"/>
      <c r="OMI62" s="1"/>
      <c r="OMK62" s="1"/>
      <c r="OMM62" s="1"/>
      <c r="OMO62" s="1"/>
      <c r="OMQ62" s="1"/>
      <c r="OMS62" s="1"/>
      <c r="OMU62" s="1"/>
      <c r="OMW62" s="1"/>
      <c r="OMY62" s="1"/>
      <c r="ONA62" s="1"/>
      <c r="ONC62" s="1"/>
      <c r="ONE62" s="1"/>
      <c r="ONG62" s="1"/>
      <c r="ONI62" s="1"/>
      <c r="ONK62" s="1"/>
      <c r="ONM62" s="1"/>
      <c r="ONO62" s="1"/>
      <c r="ONQ62" s="1"/>
      <c r="ONS62" s="1"/>
      <c r="ONU62" s="1"/>
      <c r="ONW62" s="1"/>
      <c r="ONY62" s="1"/>
      <c r="OOA62" s="1"/>
      <c r="OOC62" s="1"/>
      <c r="OOE62" s="1"/>
      <c r="OOG62" s="1"/>
      <c r="OOI62" s="1"/>
      <c r="OOK62" s="1"/>
      <c r="OOM62" s="1"/>
      <c r="OOO62" s="1"/>
      <c r="OOQ62" s="1"/>
      <c r="OOS62" s="1"/>
      <c r="OOU62" s="1"/>
      <c r="OOW62" s="1"/>
      <c r="OOY62" s="1"/>
      <c r="OPA62" s="1"/>
      <c r="OPC62" s="1"/>
      <c r="OPE62" s="1"/>
      <c r="OPG62" s="1"/>
      <c r="OPI62" s="1"/>
      <c r="OPK62" s="1"/>
      <c r="OPM62" s="1"/>
      <c r="OPO62" s="1"/>
      <c r="OPQ62" s="1"/>
      <c r="OPS62" s="1"/>
      <c r="OPU62" s="1"/>
      <c r="OPW62" s="1"/>
      <c r="OPY62" s="1"/>
      <c r="OQA62" s="1"/>
      <c r="OQC62" s="1"/>
      <c r="OQE62" s="1"/>
      <c r="OQG62" s="1"/>
      <c r="OQI62" s="1"/>
      <c r="OQK62" s="1"/>
      <c r="OQM62" s="1"/>
      <c r="OQO62" s="1"/>
      <c r="OQQ62" s="1"/>
      <c r="OQS62" s="1"/>
      <c r="OQU62" s="1"/>
      <c r="OQW62" s="1"/>
      <c r="OQY62" s="1"/>
      <c r="ORA62" s="1"/>
      <c r="ORC62" s="1"/>
      <c r="ORE62" s="1"/>
      <c r="ORG62" s="1"/>
      <c r="ORI62" s="1"/>
      <c r="ORK62" s="1"/>
      <c r="ORM62" s="1"/>
      <c r="ORO62" s="1"/>
      <c r="ORQ62" s="1"/>
      <c r="ORS62" s="1"/>
      <c r="ORU62" s="1"/>
      <c r="ORW62" s="1"/>
      <c r="ORY62" s="1"/>
      <c r="OSA62" s="1"/>
      <c r="OSC62" s="1"/>
      <c r="OSE62" s="1"/>
      <c r="OSG62" s="1"/>
      <c r="OSI62" s="1"/>
      <c r="OSK62" s="1"/>
      <c r="OSM62" s="1"/>
      <c r="OSO62" s="1"/>
      <c r="OSQ62" s="1"/>
      <c r="OSS62" s="1"/>
      <c r="OSU62" s="1"/>
      <c r="OSW62" s="1"/>
      <c r="OSY62" s="1"/>
      <c r="OTA62" s="1"/>
      <c r="OTC62" s="1"/>
      <c r="OTE62" s="1"/>
      <c r="OTG62" s="1"/>
      <c r="OTI62" s="1"/>
      <c r="OTK62" s="1"/>
      <c r="OTM62" s="1"/>
      <c r="OTO62" s="1"/>
      <c r="OTQ62" s="1"/>
      <c r="OTS62" s="1"/>
      <c r="OTU62" s="1"/>
      <c r="OTW62" s="1"/>
      <c r="OTY62" s="1"/>
      <c r="OUA62" s="1"/>
      <c r="OUC62" s="1"/>
      <c r="OUE62" s="1"/>
      <c r="OUG62" s="1"/>
      <c r="OUI62" s="1"/>
      <c r="OUK62" s="1"/>
      <c r="OUM62" s="1"/>
      <c r="OUO62" s="1"/>
      <c r="OUQ62" s="1"/>
      <c r="OUS62" s="1"/>
      <c r="OUU62" s="1"/>
      <c r="OUW62" s="1"/>
      <c r="OUY62" s="1"/>
      <c r="OVA62" s="1"/>
      <c r="OVC62" s="1"/>
      <c r="OVE62" s="1"/>
      <c r="OVG62" s="1"/>
      <c r="OVI62" s="1"/>
      <c r="OVK62" s="1"/>
      <c r="OVM62" s="1"/>
      <c r="OVO62" s="1"/>
      <c r="OVQ62" s="1"/>
      <c r="OVS62" s="1"/>
      <c r="OVU62" s="1"/>
      <c r="OVW62" s="1"/>
      <c r="OVY62" s="1"/>
      <c r="OWA62" s="1"/>
      <c r="OWC62" s="1"/>
      <c r="OWE62" s="1"/>
      <c r="OWG62" s="1"/>
      <c r="OWI62" s="1"/>
      <c r="OWK62" s="1"/>
      <c r="OWM62" s="1"/>
      <c r="OWO62" s="1"/>
      <c r="OWQ62" s="1"/>
      <c r="OWS62" s="1"/>
      <c r="OWU62" s="1"/>
      <c r="OWW62" s="1"/>
      <c r="OWY62" s="1"/>
      <c r="OXA62" s="1"/>
      <c r="OXC62" s="1"/>
      <c r="OXE62" s="1"/>
      <c r="OXG62" s="1"/>
      <c r="OXI62" s="1"/>
      <c r="OXK62" s="1"/>
      <c r="OXM62" s="1"/>
      <c r="OXO62" s="1"/>
      <c r="OXQ62" s="1"/>
      <c r="OXS62" s="1"/>
      <c r="OXU62" s="1"/>
      <c r="OXW62" s="1"/>
      <c r="OXY62" s="1"/>
      <c r="OYA62" s="1"/>
      <c r="OYC62" s="1"/>
      <c r="OYE62" s="1"/>
      <c r="OYG62" s="1"/>
      <c r="OYI62" s="1"/>
      <c r="OYK62" s="1"/>
      <c r="OYM62" s="1"/>
      <c r="OYO62" s="1"/>
      <c r="OYQ62" s="1"/>
      <c r="OYS62" s="1"/>
      <c r="OYU62" s="1"/>
      <c r="OYW62" s="1"/>
      <c r="OYY62" s="1"/>
      <c r="OZA62" s="1"/>
      <c r="OZC62" s="1"/>
      <c r="OZE62" s="1"/>
      <c r="OZG62" s="1"/>
      <c r="OZI62" s="1"/>
      <c r="OZK62" s="1"/>
      <c r="OZM62" s="1"/>
      <c r="OZO62" s="1"/>
      <c r="OZQ62" s="1"/>
      <c r="OZS62" s="1"/>
      <c r="OZU62" s="1"/>
      <c r="OZW62" s="1"/>
      <c r="OZY62" s="1"/>
      <c r="PAA62" s="1"/>
      <c r="PAC62" s="1"/>
      <c r="PAE62" s="1"/>
      <c r="PAG62" s="1"/>
      <c r="PAI62" s="1"/>
      <c r="PAK62" s="1"/>
      <c r="PAM62" s="1"/>
      <c r="PAO62" s="1"/>
      <c r="PAQ62" s="1"/>
      <c r="PAS62" s="1"/>
      <c r="PAU62" s="1"/>
      <c r="PAW62" s="1"/>
      <c r="PAY62" s="1"/>
      <c r="PBA62" s="1"/>
      <c r="PBC62" s="1"/>
      <c r="PBE62" s="1"/>
      <c r="PBG62" s="1"/>
      <c r="PBI62" s="1"/>
      <c r="PBK62" s="1"/>
      <c r="PBM62" s="1"/>
      <c r="PBO62" s="1"/>
      <c r="PBQ62" s="1"/>
      <c r="PBS62" s="1"/>
      <c r="PBU62" s="1"/>
      <c r="PBW62" s="1"/>
      <c r="PBY62" s="1"/>
      <c r="PCA62" s="1"/>
      <c r="PCC62" s="1"/>
      <c r="PCE62" s="1"/>
      <c r="PCG62" s="1"/>
      <c r="PCI62" s="1"/>
      <c r="PCK62" s="1"/>
      <c r="PCM62" s="1"/>
      <c r="PCO62" s="1"/>
      <c r="PCQ62" s="1"/>
      <c r="PCS62" s="1"/>
      <c r="PCU62" s="1"/>
      <c r="PCW62" s="1"/>
      <c r="PCY62" s="1"/>
      <c r="PDA62" s="1"/>
      <c r="PDC62" s="1"/>
      <c r="PDE62" s="1"/>
      <c r="PDG62" s="1"/>
      <c r="PDI62" s="1"/>
      <c r="PDK62" s="1"/>
      <c r="PDM62" s="1"/>
      <c r="PDO62" s="1"/>
      <c r="PDQ62" s="1"/>
      <c r="PDS62" s="1"/>
      <c r="PDU62" s="1"/>
      <c r="PDW62" s="1"/>
      <c r="PDY62" s="1"/>
      <c r="PEA62" s="1"/>
      <c r="PEC62" s="1"/>
      <c r="PEE62" s="1"/>
      <c r="PEG62" s="1"/>
      <c r="PEI62" s="1"/>
      <c r="PEK62" s="1"/>
      <c r="PEM62" s="1"/>
      <c r="PEO62" s="1"/>
      <c r="PEQ62" s="1"/>
      <c r="PES62" s="1"/>
      <c r="PEU62" s="1"/>
      <c r="PEW62" s="1"/>
      <c r="PEY62" s="1"/>
      <c r="PFA62" s="1"/>
      <c r="PFC62" s="1"/>
      <c r="PFE62" s="1"/>
      <c r="PFG62" s="1"/>
      <c r="PFI62" s="1"/>
      <c r="PFK62" s="1"/>
      <c r="PFM62" s="1"/>
      <c r="PFO62" s="1"/>
      <c r="PFQ62" s="1"/>
      <c r="PFS62" s="1"/>
      <c r="PFU62" s="1"/>
      <c r="PFW62" s="1"/>
      <c r="PFY62" s="1"/>
      <c r="PGA62" s="1"/>
      <c r="PGC62" s="1"/>
      <c r="PGE62" s="1"/>
      <c r="PGG62" s="1"/>
      <c r="PGI62" s="1"/>
      <c r="PGK62" s="1"/>
      <c r="PGM62" s="1"/>
      <c r="PGO62" s="1"/>
      <c r="PGQ62" s="1"/>
      <c r="PGS62" s="1"/>
      <c r="PGU62" s="1"/>
      <c r="PGW62" s="1"/>
      <c r="PGY62" s="1"/>
      <c r="PHA62" s="1"/>
      <c r="PHC62" s="1"/>
      <c r="PHE62" s="1"/>
      <c r="PHG62" s="1"/>
      <c r="PHI62" s="1"/>
      <c r="PHK62" s="1"/>
      <c r="PHM62" s="1"/>
      <c r="PHO62" s="1"/>
      <c r="PHQ62" s="1"/>
      <c r="PHS62" s="1"/>
      <c r="PHU62" s="1"/>
      <c r="PHW62" s="1"/>
      <c r="PHY62" s="1"/>
      <c r="PIA62" s="1"/>
      <c r="PIC62" s="1"/>
      <c r="PIE62" s="1"/>
      <c r="PIG62" s="1"/>
      <c r="PII62" s="1"/>
      <c r="PIK62" s="1"/>
      <c r="PIM62" s="1"/>
      <c r="PIO62" s="1"/>
      <c r="PIQ62" s="1"/>
      <c r="PIS62" s="1"/>
      <c r="PIU62" s="1"/>
      <c r="PIW62" s="1"/>
      <c r="PIY62" s="1"/>
      <c r="PJA62" s="1"/>
      <c r="PJC62" s="1"/>
      <c r="PJE62" s="1"/>
      <c r="PJG62" s="1"/>
      <c r="PJI62" s="1"/>
      <c r="PJK62" s="1"/>
      <c r="PJM62" s="1"/>
      <c r="PJO62" s="1"/>
      <c r="PJQ62" s="1"/>
      <c r="PJS62" s="1"/>
      <c r="PJU62" s="1"/>
      <c r="PJW62" s="1"/>
      <c r="PJY62" s="1"/>
      <c r="PKA62" s="1"/>
      <c r="PKC62" s="1"/>
      <c r="PKE62" s="1"/>
      <c r="PKG62" s="1"/>
      <c r="PKI62" s="1"/>
      <c r="PKK62" s="1"/>
      <c r="PKM62" s="1"/>
      <c r="PKO62" s="1"/>
      <c r="PKQ62" s="1"/>
      <c r="PKS62" s="1"/>
      <c r="PKU62" s="1"/>
      <c r="PKW62" s="1"/>
      <c r="PKY62" s="1"/>
      <c r="PLA62" s="1"/>
      <c r="PLC62" s="1"/>
      <c r="PLE62" s="1"/>
      <c r="PLG62" s="1"/>
      <c r="PLI62" s="1"/>
      <c r="PLK62" s="1"/>
      <c r="PLM62" s="1"/>
      <c r="PLO62" s="1"/>
      <c r="PLQ62" s="1"/>
      <c r="PLS62" s="1"/>
      <c r="PLU62" s="1"/>
      <c r="PLW62" s="1"/>
      <c r="PLY62" s="1"/>
      <c r="PMA62" s="1"/>
      <c r="PMC62" s="1"/>
      <c r="PME62" s="1"/>
      <c r="PMG62" s="1"/>
      <c r="PMI62" s="1"/>
      <c r="PMK62" s="1"/>
      <c r="PMM62" s="1"/>
      <c r="PMO62" s="1"/>
      <c r="PMQ62" s="1"/>
      <c r="PMS62" s="1"/>
      <c r="PMU62" s="1"/>
      <c r="PMW62" s="1"/>
      <c r="PMY62" s="1"/>
      <c r="PNA62" s="1"/>
      <c r="PNC62" s="1"/>
      <c r="PNE62" s="1"/>
      <c r="PNG62" s="1"/>
      <c r="PNI62" s="1"/>
      <c r="PNK62" s="1"/>
      <c r="PNM62" s="1"/>
      <c r="PNO62" s="1"/>
      <c r="PNQ62" s="1"/>
      <c r="PNS62" s="1"/>
      <c r="PNU62" s="1"/>
      <c r="PNW62" s="1"/>
      <c r="PNY62" s="1"/>
      <c r="POA62" s="1"/>
      <c r="POC62" s="1"/>
      <c r="POE62" s="1"/>
      <c r="POG62" s="1"/>
      <c r="POI62" s="1"/>
      <c r="POK62" s="1"/>
      <c r="POM62" s="1"/>
      <c r="POO62" s="1"/>
      <c r="POQ62" s="1"/>
      <c r="POS62" s="1"/>
      <c r="POU62" s="1"/>
      <c r="POW62" s="1"/>
      <c r="POY62" s="1"/>
      <c r="PPA62" s="1"/>
      <c r="PPC62" s="1"/>
      <c r="PPE62" s="1"/>
      <c r="PPG62" s="1"/>
      <c r="PPI62" s="1"/>
      <c r="PPK62" s="1"/>
      <c r="PPM62" s="1"/>
      <c r="PPO62" s="1"/>
      <c r="PPQ62" s="1"/>
      <c r="PPS62" s="1"/>
      <c r="PPU62" s="1"/>
      <c r="PPW62" s="1"/>
      <c r="PPY62" s="1"/>
      <c r="PQA62" s="1"/>
      <c r="PQC62" s="1"/>
      <c r="PQE62" s="1"/>
      <c r="PQG62" s="1"/>
      <c r="PQI62" s="1"/>
      <c r="PQK62" s="1"/>
      <c r="PQM62" s="1"/>
      <c r="PQO62" s="1"/>
      <c r="PQQ62" s="1"/>
      <c r="PQS62" s="1"/>
      <c r="PQU62" s="1"/>
      <c r="PQW62" s="1"/>
      <c r="PQY62" s="1"/>
      <c r="PRA62" s="1"/>
      <c r="PRC62" s="1"/>
      <c r="PRE62" s="1"/>
      <c r="PRG62" s="1"/>
      <c r="PRI62" s="1"/>
      <c r="PRK62" s="1"/>
      <c r="PRM62" s="1"/>
      <c r="PRO62" s="1"/>
      <c r="PRQ62" s="1"/>
      <c r="PRS62" s="1"/>
      <c r="PRU62" s="1"/>
      <c r="PRW62" s="1"/>
      <c r="PRY62" s="1"/>
      <c r="PSA62" s="1"/>
      <c r="PSC62" s="1"/>
      <c r="PSE62" s="1"/>
      <c r="PSG62" s="1"/>
      <c r="PSI62" s="1"/>
      <c r="PSK62" s="1"/>
      <c r="PSM62" s="1"/>
      <c r="PSO62" s="1"/>
      <c r="PSQ62" s="1"/>
      <c r="PSS62" s="1"/>
      <c r="PSU62" s="1"/>
      <c r="PSW62" s="1"/>
      <c r="PSY62" s="1"/>
      <c r="PTA62" s="1"/>
      <c r="PTC62" s="1"/>
      <c r="PTE62" s="1"/>
      <c r="PTG62" s="1"/>
      <c r="PTI62" s="1"/>
      <c r="PTK62" s="1"/>
      <c r="PTM62" s="1"/>
      <c r="PTO62" s="1"/>
      <c r="PTQ62" s="1"/>
      <c r="PTS62" s="1"/>
      <c r="PTU62" s="1"/>
      <c r="PTW62" s="1"/>
      <c r="PTY62" s="1"/>
      <c r="PUA62" s="1"/>
      <c r="PUC62" s="1"/>
      <c r="PUE62" s="1"/>
      <c r="PUG62" s="1"/>
      <c r="PUI62" s="1"/>
      <c r="PUK62" s="1"/>
      <c r="PUM62" s="1"/>
      <c r="PUO62" s="1"/>
      <c r="PUQ62" s="1"/>
      <c r="PUS62" s="1"/>
      <c r="PUU62" s="1"/>
      <c r="PUW62" s="1"/>
      <c r="PUY62" s="1"/>
      <c r="PVA62" s="1"/>
      <c r="PVC62" s="1"/>
      <c r="PVE62" s="1"/>
      <c r="PVG62" s="1"/>
      <c r="PVI62" s="1"/>
      <c r="PVK62" s="1"/>
      <c r="PVM62" s="1"/>
      <c r="PVO62" s="1"/>
      <c r="PVQ62" s="1"/>
      <c r="PVS62" s="1"/>
      <c r="PVU62" s="1"/>
      <c r="PVW62" s="1"/>
      <c r="PVY62" s="1"/>
      <c r="PWA62" s="1"/>
      <c r="PWC62" s="1"/>
      <c r="PWE62" s="1"/>
      <c r="PWG62" s="1"/>
      <c r="PWI62" s="1"/>
      <c r="PWK62" s="1"/>
      <c r="PWM62" s="1"/>
      <c r="PWO62" s="1"/>
      <c r="PWQ62" s="1"/>
      <c r="PWS62" s="1"/>
      <c r="PWU62" s="1"/>
      <c r="PWW62" s="1"/>
      <c r="PWY62" s="1"/>
      <c r="PXA62" s="1"/>
      <c r="PXC62" s="1"/>
      <c r="PXE62" s="1"/>
      <c r="PXG62" s="1"/>
      <c r="PXI62" s="1"/>
      <c r="PXK62" s="1"/>
      <c r="PXM62" s="1"/>
      <c r="PXO62" s="1"/>
      <c r="PXQ62" s="1"/>
      <c r="PXS62" s="1"/>
      <c r="PXU62" s="1"/>
      <c r="PXW62" s="1"/>
      <c r="PXY62" s="1"/>
      <c r="PYA62" s="1"/>
      <c r="PYC62" s="1"/>
      <c r="PYE62" s="1"/>
      <c r="PYG62" s="1"/>
      <c r="PYI62" s="1"/>
      <c r="PYK62" s="1"/>
      <c r="PYM62" s="1"/>
      <c r="PYO62" s="1"/>
      <c r="PYQ62" s="1"/>
      <c r="PYS62" s="1"/>
      <c r="PYU62" s="1"/>
      <c r="PYW62" s="1"/>
      <c r="PYY62" s="1"/>
      <c r="PZA62" s="1"/>
      <c r="PZC62" s="1"/>
      <c r="PZE62" s="1"/>
      <c r="PZG62" s="1"/>
      <c r="PZI62" s="1"/>
      <c r="PZK62" s="1"/>
      <c r="PZM62" s="1"/>
      <c r="PZO62" s="1"/>
      <c r="PZQ62" s="1"/>
      <c r="PZS62" s="1"/>
      <c r="PZU62" s="1"/>
      <c r="PZW62" s="1"/>
      <c r="PZY62" s="1"/>
      <c r="QAA62" s="1"/>
      <c r="QAC62" s="1"/>
      <c r="QAE62" s="1"/>
      <c r="QAG62" s="1"/>
      <c r="QAI62" s="1"/>
      <c r="QAK62" s="1"/>
      <c r="QAM62" s="1"/>
      <c r="QAO62" s="1"/>
      <c r="QAQ62" s="1"/>
      <c r="QAS62" s="1"/>
      <c r="QAU62" s="1"/>
      <c r="QAW62" s="1"/>
      <c r="QAY62" s="1"/>
      <c r="QBA62" s="1"/>
      <c r="QBC62" s="1"/>
      <c r="QBE62" s="1"/>
      <c r="QBG62" s="1"/>
      <c r="QBI62" s="1"/>
      <c r="QBK62" s="1"/>
      <c r="QBM62" s="1"/>
      <c r="QBO62" s="1"/>
      <c r="QBQ62" s="1"/>
      <c r="QBS62" s="1"/>
      <c r="QBU62" s="1"/>
      <c r="QBW62" s="1"/>
      <c r="QBY62" s="1"/>
      <c r="QCA62" s="1"/>
      <c r="QCC62" s="1"/>
      <c r="QCE62" s="1"/>
      <c r="QCG62" s="1"/>
      <c r="QCI62" s="1"/>
      <c r="QCK62" s="1"/>
      <c r="QCM62" s="1"/>
      <c r="QCO62" s="1"/>
      <c r="QCQ62" s="1"/>
      <c r="QCS62" s="1"/>
      <c r="QCU62" s="1"/>
      <c r="QCW62" s="1"/>
      <c r="QCY62" s="1"/>
      <c r="QDA62" s="1"/>
      <c r="QDC62" s="1"/>
      <c r="QDE62" s="1"/>
      <c r="QDG62" s="1"/>
      <c r="QDI62" s="1"/>
      <c r="QDK62" s="1"/>
      <c r="QDM62" s="1"/>
      <c r="QDO62" s="1"/>
      <c r="QDQ62" s="1"/>
      <c r="QDS62" s="1"/>
      <c r="QDU62" s="1"/>
      <c r="QDW62" s="1"/>
      <c r="QDY62" s="1"/>
      <c r="QEA62" s="1"/>
      <c r="QEC62" s="1"/>
      <c r="QEE62" s="1"/>
      <c r="QEG62" s="1"/>
      <c r="QEI62" s="1"/>
      <c r="QEK62" s="1"/>
      <c r="QEM62" s="1"/>
      <c r="QEO62" s="1"/>
      <c r="QEQ62" s="1"/>
      <c r="QES62" s="1"/>
      <c r="QEU62" s="1"/>
      <c r="QEW62" s="1"/>
      <c r="QEY62" s="1"/>
      <c r="QFA62" s="1"/>
      <c r="QFC62" s="1"/>
      <c r="QFE62" s="1"/>
      <c r="QFG62" s="1"/>
      <c r="QFI62" s="1"/>
      <c r="QFK62" s="1"/>
      <c r="QFM62" s="1"/>
      <c r="QFO62" s="1"/>
      <c r="QFQ62" s="1"/>
      <c r="QFS62" s="1"/>
      <c r="QFU62" s="1"/>
      <c r="QFW62" s="1"/>
      <c r="QFY62" s="1"/>
      <c r="QGA62" s="1"/>
      <c r="QGC62" s="1"/>
      <c r="QGE62" s="1"/>
      <c r="QGG62" s="1"/>
      <c r="QGI62" s="1"/>
      <c r="QGK62" s="1"/>
      <c r="QGM62" s="1"/>
      <c r="QGO62" s="1"/>
      <c r="QGQ62" s="1"/>
      <c r="QGS62" s="1"/>
      <c r="QGU62" s="1"/>
      <c r="QGW62" s="1"/>
      <c r="QGY62" s="1"/>
      <c r="QHA62" s="1"/>
      <c r="QHC62" s="1"/>
      <c r="QHE62" s="1"/>
      <c r="QHG62" s="1"/>
      <c r="QHI62" s="1"/>
      <c r="QHK62" s="1"/>
      <c r="QHM62" s="1"/>
      <c r="QHO62" s="1"/>
      <c r="QHQ62" s="1"/>
      <c r="QHS62" s="1"/>
      <c r="QHU62" s="1"/>
      <c r="QHW62" s="1"/>
      <c r="QHY62" s="1"/>
      <c r="QIA62" s="1"/>
      <c r="QIC62" s="1"/>
      <c r="QIE62" s="1"/>
      <c r="QIG62" s="1"/>
      <c r="QII62" s="1"/>
      <c r="QIK62" s="1"/>
      <c r="QIM62" s="1"/>
      <c r="QIO62" s="1"/>
      <c r="QIQ62" s="1"/>
      <c r="QIS62" s="1"/>
      <c r="QIU62" s="1"/>
      <c r="QIW62" s="1"/>
      <c r="QIY62" s="1"/>
      <c r="QJA62" s="1"/>
      <c r="QJC62" s="1"/>
      <c r="QJE62" s="1"/>
      <c r="QJG62" s="1"/>
      <c r="QJI62" s="1"/>
      <c r="QJK62" s="1"/>
      <c r="QJM62" s="1"/>
      <c r="QJO62" s="1"/>
      <c r="QJQ62" s="1"/>
      <c r="QJS62" s="1"/>
      <c r="QJU62" s="1"/>
      <c r="QJW62" s="1"/>
      <c r="QJY62" s="1"/>
      <c r="QKA62" s="1"/>
      <c r="QKC62" s="1"/>
      <c r="QKE62" s="1"/>
      <c r="QKG62" s="1"/>
      <c r="QKI62" s="1"/>
      <c r="QKK62" s="1"/>
      <c r="QKM62" s="1"/>
      <c r="QKO62" s="1"/>
      <c r="QKQ62" s="1"/>
      <c r="QKS62" s="1"/>
      <c r="QKU62" s="1"/>
      <c r="QKW62" s="1"/>
      <c r="QKY62" s="1"/>
      <c r="QLA62" s="1"/>
      <c r="QLC62" s="1"/>
      <c r="QLE62" s="1"/>
      <c r="QLG62" s="1"/>
      <c r="QLI62" s="1"/>
      <c r="QLK62" s="1"/>
      <c r="QLM62" s="1"/>
      <c r="QLO62" s="1"/>
      <c r="QLQ62" s="1"/>
      <c r="QLS62" s="1"/>
      <c r="QLU62" s="1"/>
      <c r="QLW62" s="1"/>
      <c r="QLY62" s="1"/>
      <c r="QMA62" s="1"/>
      <c r="QMC62" s="1"/>
      <c r="QME62" s="1"/>
      <c r="QMG62" s="1"/>
      <c r="QMI62" s="1"/>
      <c r="QMK62" s="1"/>
      <c r="QMM62" s="1"/>
      <c r="QMO62" s="1"/>
      <c r="QMQ62" s="1"/>
      <c r="QMS62" s="1"/>
      <c r="QMU62" s="1"/>
      <c r="QMW62" s="1"/>
      <c r="QMY62" s="1"/>
      <c r="QNA62" s="1"/>
      <c r="QNC62" s="1"/>
      <c r="QNE62" s="1"/>
      <c r="QNG62" s="1"/>
      <c r="QNI62" s="1"/>
      <c r="QNK62" s="1"/>
      <c r="QNM62" s="1"/>
      <c r="QNO62" s="1"/>
      <c r="QNQ62" s="1"/>
      <c r="QNS62" s="1"/>
      <c r="QNU62" s="1"/>
      <c r="QNW62" s="1"/>
      <c r="QNY62" s="1"/>
      <c r="QOA62" s="1"/>
      <c r="QOC62" s="1"/>
      <c r="QOE62" s="1"/>
      <c r="QOG62" s="1"/>
      <c r="QOI62" s="1"/>
      <c r="QOK62" s="1"/>
      <c r="QOM62" s="1"/>
      <c r="QOO62" s="1"/>
      <c r="QOQ62" s="1"/>
      <c r="QOS62" s="1"/>
      <c r="QOU62" s="1"/>
      <c r="QOW62" s="1"/>
      <c r="QOY62" s="1"/>
      <c r="QPA62" s="1"/>
      <c r="QPC62" s="1"/>
      <c r="QPE62" s="1"/>
      <c r="QPG62" s="1"/>
      <c r="QPI62" s="1"/>
      <c r="QPK62" s="1"/>
      <c r="QPM62" s="1"/>
      <c r="QPO62" s="1"/>
      <c r="QPQ62" s="1"/>
      <c r="QPS62" s="1"/>
      <c r="QPU62" s="1"/>
      <c r="QPW62" s="1"/>
      <c r="QPY62" s="1"/>
      <c r="QQA62" s="1"/>
      <c r="QQC62" s="1"/>
      <c r="QQE62" s="1"/>
      <c r="QQG62" s="1"/>
      <c r="QQI62" s="1"/>
      <c r="QQK62" s="1"/>
      <c r="QQM62" s="1"/>
      <c r="QQO62" s="1"/>
      <c r="QQQ62" s="1"/>
      <c r="QQS62" s="1"/>
      <c r="QQU62" s="1"/>
      <c r="QQW62" s="1"/>
      <c r="QQY62" s="1"/>
      <c r="QRA62" s="1"/>
      <c r="QRC62" s="1"/>
      <c r="QRE62" s="1"/>
      <c r="QRG62" s="1"/>
      <c r="QRI62" s="1"/>
      <c r="QRK62" s="1"/>
      <c r="QRM62" s="1"/>
      <c r="QRO62" s="1"/>
      <c r="QRQ62" s="1"/>
      <c r="QRS62" s="1"/>
      <c r="QRU62" s="1"/>
      <c r="QRW62" s="1"/>
      <c r="QRY62" s="1"/>
      <c r="QSA62" s="1"/>
      <c r="QSC62" s="1"/>
      <c r="QSE62" s="1"/>
      <c r="QSG62" s="1"/>
      <c r="QSI62" s="1"/>
      <c r="QSK62" s="1"/>
      <c r="QSM62" s="1"/>
      <c r="QSO62" s="1"/>
      <c r="QSQ62" s="1"/>
      <c r="QSS62" s="1"/>
      <c r="QSU62" s="1"/>
      <c r="QSW62" s="1"/>
      <c r="QSY62" s="1"/>
      <c r="QTA62" s="1"/>
      <c r="QTC62" s="1"/>
      <c r="QTE62" s="1"/>
      <c r="QTG62" s="1"/>
      <c r="QTI62" s="1"/>
      <c r="QTK62" s="1"/>
      <c r="QTM62" s="1"/>
      <c r="QTO62" s="1"/>
      <c r="QTQ62" s="1"/>
      <c r="QTS62" s="1"/>
      <c r="QTU62" s="1"/>
      <c r="QTW62" s="1"/>
      <c r="QTY62" s="1"/>
      <c r="QUA62" s="1"/>
      <c r="QUC62" s="1"/>
      <c r="QUE62" s="1"/>
      <c r="QUG62" s="1"/>
      <c r="QUI62" s="1"/>
      <c r="QUK62" s="1"/>
      <c r="QUM62" s="1"/>
      <c r="QUO62" s="1"/>
      <c r="QUQ62" s="1"/>
      <c r="QUS62" s="1"/>
      <c r="QUU62" s="1"/>
      <c r="QUW62" s="1"/>
      <c r="QUY62" s="1"/>
      <c r="QVA62" s="1"/>
      <c r="QVC62" s="1"/>
      <c r="QVE62" s="1"/>
      <c r="QVG62" s="1"/>
      <c r="QVI62" s="1"/>
      <c r="QVK62" s="1"/>
      <c r="QVM62" s="1"/>
      <c r="QVO62" s="1"/>
      <c r="QVQ62" s="1"/>
      <c r="QVS62" s="1"/>
      <c r="QVU62" s="1"/>
      <c r="QVW62" s="1"/>
      <c r="QVY62" s="1"/>
      <c r="QWA62" s="1"/>
      <c r="QWC62" s="1"/>
      <c r="QWE62" s="1"/>
      <c r="QWG62" s="1"/>
      <c r="QWI62" s="1"/>
      <c r="QWK62" s="1"/>
      <c r="QWM62" s="1"/>
      <c r="QWO62" s="1"/>
      <c r="QWQ62" s="1"/>
      <c r="QWS62" s="1"/>
      <c r="QWU62" s="1"/>
      <c r="QWW62" s="1"/>
      <c r="QWY62" s="1"/>
      <c r="QXA62" s="1"/>
      <c r="QXC62" s="1"/>
      <c r="QXE62" s="1"/>
      <c r="QXG62" s="1"/>
      <c r="QXI62" s="1"/>
      <c r="QXK62" s="1"/>
      <c r="QXM62" s="1"/>
      <c r="QXO62" s="1"/>
      <c r="QXQ62" s="1"/>
      <c r="QXS62" s="1"/>
      <c r="QXU62" s="1"/>
      <c r="QXW62" s="1"/>
      <c r="QXY62" s="1"/>
      <c r="QYA62" s="1"/>
      <c r="QYC62" s="1"/>
      <c r="QYE62" s="1"/>
      <c r="QYG62" s="1"/>
      <c r="QYI62" s="1"/>
      <c r="QYK62" s="1"/>
      <c r="QYM62" s="1"/>
      <c r="QYO62" s="1"/>
      <c r="QYQ62" s="1"/>
      <c r="QYS62" s="1"/>
      <c r="QYU62" s="1"/>
      <c r="QYW62" s="1"/>
      <c r="QYY62" s="1"/>
      <c r="QZA62" s="1"/>
      <c r="QZC62" s="1"/>
      <c r="QZE62" s="1"/>
      <c r="QZG62" s="1"/>
      <c r="QZI62" s="1"/>
      <c r="QZK62" s="1"/>
      <c r="QZM62" s="1"/>
      <c r="QZO62" s="1"/>
      <c r="QZQ62" s="1"/>
      <c r="QZS62" s="1"/>
      <c r="QZU62" s="1"/>
      <c r="QZW62" s="1"/>
      <c r="QZY62" s="1"/>
      <c r="RAA62" s="1"/>
      <c r="RAC62" s="1"/>
      <c r="RAE62" s="1"/>
      <c r="RAG62" s="1"/>
      <c r="RAI62" s="1"/>
      <c r="RAK62" s="1"/>
      <c r="RAM62" s="1"/>
      <c r="RAO62" s="1"/>
      <c r="RAQ62" s="1"/>
      <c r="RAS62" s="1"/>
      <c r="RAU62" s="1"/>
      <c r="RAW62" s="1"/>
      <c r="RAY62" s="1"/>
      <c r="RBA62" s="1"/>
      <c r="RBC62" s="1"/>
      <c r="RBE62" s="1"/>
      <c r="RBG62" s="1"/>
      <c r="RBI62" s="1"/>
      <c r="RBK62" s="1"/>
      <c r="RBM62" s="1"/>
      <c r="RBO62" s="1"/>
      <c r="RBQ62" s="1"/>
      <c r="RBS62" s="1"/>
      <c r="RBU62" s="1"/>
      <c r="RBW62" s="1"/>
      <c r="RBY62" s="1"/>
      <c r="RCA62" s="1"/>
      <c r="RCC62" s="1"/>
      <c r="RCE62" s="1"/>
      <c r="RCG62" s="1"/>
      <c r="RCI62" s="1"/>
      <c r="RCK62" s="1"/>
      <c r="RCM62" s="1"/>
      <c r="RCO62" s="1"/>
      <c r="RCQ62" s="1"/>
      <c r="RCS62" s="1"/>
      <c r="RCU62" s="1"/>
      <c r="RCW62" s="1"/>
      <c r="RCY62" s="1"/>
      <c r="RDA62" s="1"/>
      <c r="RDC62" s="1"/>
      <c r="RDE62" s="1"/>
      <c r="RDG62" s="1"/>
      <c r="RDI62" s="1"/>
      <c r="RDK62" s="1"/>
      <c r="RDM62" s="1"/>
      <c r="RDO62" s="1"/>
      <c r="RDQ62" s="1"/>
      <c r="RDS62" s="1"/>
      <c r="RDU62" s="1"/>
      <c r="RDW62" s="1"/>
      <c r="RDY62" s="1"/>
      <c r="REA62" s="1"/>
      <c r="REC62" s="1"/>
      <c r="REE62" s="1"/>
      <c r="REG62" s="1"/>
      <c r="REI62" s="1"/>
      <c r="REK62" s="1"/>
      <c r="REM62" s="1"/>
      <c r="REO62" s="1"/>
      <c r="REQ62" s="1"/>
      <c r="RES62" s="1"/>
      <c r="REU62" s="1"/>
      <c r="REW62" s="1"/>
      <c r="REY62" s="1"/>
      <c r="RFA62" s="1"/>
      <c r="RFC62" s="1"/>
      <c r="RFE62" s="1"/>
      <c r="RFG62" s="1"/>
      <c r="RFI62" s="1"/>
      <c r="RFK62" s="1"/>
      <c r="RFM62" s="1"/>
      <c r="RFO62" s="1"/>
      <c r="RFQ62" s="1"/>
      <c r="RFS62" s="1"/>
      <c r="RFU62" s="1"/>
      <c r="RFW62" s="1"/>
      <c r="RFY62" s="1"/>
      <c r="RGA62" s="1"/>
      <c r="RGC62" s="1"/>
      <c r="RGE62" s="1"/>
      <c r="RGG62" s="1"/>
      <c r="RGI62" s="1"/>
      <c r="RGK62" s="1"/>
      <c r="RGM62" s="1"/>
      <c r="RGO62" s="1"/>
      <c r="RGQ62" s="1"/>
      <c r="RGS62" s="1"/>
      <c r="RGU62" s="1"/>
      <c r="RGW62" s="1"/>
      <c r="RGY62" s="1"/>
      <c r="RHA62" s="1"/>
      <c r="RHC62" s="1"/>
      <c r="RHE62" s="1"/>
      <c r="RHG62" s="1"/>
      <c r="RHI62" s="1"/>
      <c r="RHK62" s="1"/>
      <c r="RHM62" s="1"/>
      <c r="RHO62" s="1"/>
      <c r="RHQ62" s="1"/>
      <c r="RHS62" s="1"/>
      <c r="RHU62" s="1"/>
      <c r="RHW62" s="1"/>
      <c r="RHY62" s="1"/>
      <c r="RIA62" s="1"/>
      <c r="RIC62" s="1"/>
      <c r="RIE62" s="1"/>
      <c r="RIG62" s="1"/>
      <c r="RII62" s="1"/>
      <c r="RIK62" s="1"/>
      <c r="RIM62" s="1"/>
      <c r="RIO62" s="1"/>
      <c r="RIQ62" s="1"/>
      <c r="RIS62" s="1"/>
      <c r="RIU62" s="1"/>
      <c r="RIW62" s="1"/>
      <c r="RIY62" s="1"/>
      <c r="RJA62" s="1"/>
      <c r="RJC62" s="1"/>
      <c r="RJE62" s="1"/>
      <c r="RJG62" s="1"/>
      <c r="RJI62" s="1"/>
      <c r="RJK62" s="1"/>
      <c r="RJM62" s="1"/>
      <c r="RJO62" s="1"/>
      <c r="RJQ62" s="1"/>
      <c r="RJS62" s="1"/>
      <c r="RJU62" s="1"/>
      <c r="RJW62" s="1"/>
      <c r="RJY62" s="1"/>
      <c r="RKA62" s="1"/>
      <c r="RKC62" s="1"/>
      <c r="RKE62" s="1"/>
      <c r="RKG62" s="1"/>
      <c r="RKI62" s="1"/>
      <c r="RKK62" s="1"/>
      <c r="RKM62" s="1"/>
      <c r="RKO62" s="1"/>
      <c r="RKQ62" s="1"/>
      <c r="RKS62" s="1"/>
      <c r="RKU62" s="1"/>
      <c r="RKW62" s="1"/>
      <c r="RKY62" s="1"/>
      <c r="RLA62" s="1"/>
      <c r="RLC62" s="1"/>
      <c r="RLE62" s="1"/>
      <c r="RLG62" s="1"/>
      <c r="RLI62" s="1"/>
      <c r="RLK62" s="1"/>
      <c r="RLM62" s="1"/>
      <c r="RLO62" s="1"/>
      <c r="RLQ62" s="1"/>
      <c r="RLS62" s="1"/>
      <c r="RLU62" s="1"/>
      <c r="RLW62" s="1"/>
      <c r="RLY62" s="1"/>
      <c r="RMA62" s="1"/>
      <c r="RMC62" s="1"/>
      <c r="RME62" s="1"/>
      <c r="RMG62" s="1"/>
      <c r="RMI62" s="1"/>
      <c r="RMK62" s="1"/>
      <c r="RMM62" s="1"/>
      <c r="RMO62" s="1"/>
      <c r="RMQ62" s="1"/>
      <c r="RMS62" s="1"/>
      <c r="RMU62" s="1"/>
      <c r="RMW62" s="1"/>
      <c r="RMY62" s="1"/>
      <c r="RNA62" s="1"/>
      <c r="RNC62" s="1"/>
      <c r="RNE62" s="1"/>
      <c r="RNG62" s="1"/>
      <c r="RNI62" s="1"/>
      <c r="RNK62" s="1"/>
      <c r="RNM62" s="1"/>
      <c r="RNO62" s="1"/>
      <c r="RNQ62" s="1"/>
      <c r="RNS62" s="1"/>
      <c r="RNU62" s="1"/>
      <c r="RNW62" s="1"/>
      <c r="RNY62" s="1"/>
      <c r="ROA62" s="1"/>
      <c r="ROC62" s="1"/>
      <c r="ROE62" s="1"/>
      <c r="ROG62" s="1"/>
      <c r="ROI62" s="1"/>
      <c r="ROK62" s="1"/>
      <c r="ROM62" s="1"/>
      <c r="ROO62" s="1"/>
      <c r="ROQ62" s="1"/>
      <c r="ROS62" s="1"/>
      <c r="ROU62" s="1"/>
      <c r="ROW62" s="1"/>
      <c r="ROY62" s="1"/>
      <c r="RPA62" s="1"/>
      <c r="RPC62" s="1"/>
      <c r="RPE62" s="1"/>
      <c r="RPG62" s="1"/>
      <c r="RPI62" s="1"/>
      <c r="RPK62" s="1"/>
      <c r="RPM62" s="1"/>
      <c r="RPO62" s="1"/>
      <c r="RPQ62" s="1"/>
      <c r="RPS62" s="1"/>
      <c r="RPU62" s="1"/>
      <c r="RPW62" s="1"/>
      <c r="RPY62" s="1"/>
      <c r="RQA62" s="1"/>
      <c r="RQC62" s="1"/>
      <c r="RQE62" s="1"/>
      <c r="RQG62" s="1"/>
      <c r="RQI62" s="1"/>
      <c r="RQK62" s="1"/>
      <c r="RQM62" s="1"/>
      <c r="RQO62" s="1"/>
      <c r="RQQ62" s="1"/>
      <c r="RQS62" s="1"/>
      <c r="RQU62" s="1"/>
      <c r="RQW62" s="1"/>
      <c r="RQY62" s="1"/>
      <c r="RRA62" s="1"/>
      <c r="RRC62" s="1"/>
      <c r="RRE62" s="1"/>
      <c r="RRG62" s="1"/>
      <c r="RRI62" s="1"/>
      <c r="RRK62" s="1"/>
      <c r="RRM62" s="1"/>
      <c r="RRO62" s="1"/>
      <c r="RRQ62" s="1"/>
      <c r="RRS62" s="1"/>
      <c r="RRU62" s="1"/>
      <c r="RRW62" s="1"/>
      <c r="RRY62" s="1"/>
      <c r="RSA62" s="1"/>
      <c r="RSC62" s="1"/>
      <c r="RSE62" s="1"/>
      <c r="RSG62" s="1"/>
      <c r="RSI62" s="1"/>
      <c r="RSK62" s="1"/>
      <c r="RSM62" s="1"/>
      <c r="RSO62" s="1"/>
      <c r="RSQ62" s="1"/>
      <c r="RSS62" s="1"/>
      <c r="RSU62" s="1"/>
      <c r="RSW62" s="1"/>
      <c r="RSY62" s="1"/>
      <c r="RTA62" s="1"/>
      <c r="RTC62" s="1"/>
      <c r="RTE62" s="1"/>
      <c r="RTG62" s="1"/>
      <c r="RTI62" s="1"/>
      <c r="RTK62" s="1"/>
      <c r="RTM62" s="1"/>
      <c r="RTO62" s="1"/>
      <c r="RTQ62" s="1"/>
      <c r="RTS62" s="1"/>
      <c r="RTU62" s="1"/>
      <c r="RTW62" s="1"/>
      <c r="RTY62" s="1"/>
      <c r="RUA62" s="1"/>
      <c r="RUC62" s="1"/>
      <c r="RUE62" s="1"/>
      <c r="RUG62" s="1"/>
      <c r="RUI62" s="1"/>
      <c r="RUK62" s="1"/>
      <c r="RUM62" s="1"/>
      <c r="RUO62" s="1"/>
      <c r="RUQ62" s="1"/>
      <c r="RUS62" s="1"/>
      <c r="RUU62" s="1"/>
      <c r="RUW62" s="1"/>
      <c r="RUY62" s="1"/>
      <c r="RVA62" s="1"/>
      <c r="RVC62" s="1"/>
      <c r="RVE62" s="1"/>
      <c r="RVG62" s="1"/>
      <c r="RVI62" s="1"/>
      <c r="RVK62" s="1"/>
      <c r="RVM62" s="1"/>
      <c r="RVO62" s="1"/>
      <c r="RVQ62" s="1"/>
      <c r="RVS62" s="1"/>
      <c r="RVU62" s="1"/>
      <c r="RVW62" s="1"/>
      <c r="RVY62" s="1"/>
      <c r="RWA62" s="1"/>
      <c r="RWC62" s="1"/>
      <c r="RWE62" s="1"/>
      <c r="RWG62" s="1"/>
      <c r="RWI62" s="1"/>
      <c r="RWK62" s="1"/>
      <c r="RWM62" s="1"/>
      <c r="RWO62" s="1"/>
      <c r="RWQ62" s="1"/>
      <c r="RWS62" s="1"/>
      <c r="RWU62" s="1"/>
      <c r="RWW62" s="1"/>
      <c r="RWY62" s="1"/>
      <c r="RXA62" s="1"/>
      <c r="RXC62" s="1"/>
      <c r="RXE62" s="1"/>
      <c r="RXG62" s="1"/>
      <c r="RXI62" s="1"/>
      <c r="RXK62" s="1"/>
      <c r="RXM62" s="1"/>
      <c r="RXO62" s="1"/>
      <c r="RXQ62" s="1"/>
      <c r="RXS62" s="1"/>
      <c r="RXU62" s="1"/>
      <c r="RXW62" s="1"/>
      <c r="RXY62" s="1"/>
      <c r="RYA62" s="1"/>
      <c r="RYC62" s="1"/>
      <c r="RYE62" s="1"/>
      <c r="RYG62" s="1"/>
      <c r="RYI62" s="1"/>
      <c r="RYK62" s="1"/>
      <c r="RYM62" s="1"/>
      <c r="RYO62" s="1"/>
      <c r="RYQ62" s="1"/>
      <c r="RYS62" s="1"/>
      <c r="RYU62" s="1"/>
      <c r="RYW62" s="1"/>
      <c r="RYY62" s="1"/>
      <c r="RZA62" s="1"/>
      <c r="RZC62" s="1"/>
      <c r="RZE62" s="1"/>
      <c r="RZG62" s="1"/>
      <c r="RZI62" s="1"/>
      <c r="RZK62" s="1"/>
      <c r="RZM62" s="1"/>
      <c r="RZO62" s="1"/>
      <c r="RZQ62" s="1"/>
      <c r="RZS62" s="1"/>
      <c r="RZU62" s="1"/>
      <c r="RZW62" s="1"/>
      <c r="RZY62" s="1"/>
      <c r="SAA62" s="1"/>
      <c r="SAC62" s="1"/>
      <c r="SAE62" s="1"/>
      <c r="SAG62" s="1"/>
      <c r="SAI62" s="1"/>
      <c r="SAK62" s="1"/>
      <c r="SAM62" s="1"/>
      <c r="SAO62" s="1"/>
      <c r="SAQ62" s="1"/>
      <c r="SAS62" s="1"/>
      <c r="SAU62" s="1"/>
      <c r="SAW62" s="1"/>
      <c r="SAY62" s="1"/>
      <c r="SBA62" s="1"/>
      <c r="SBC62" s="1"/>
      <c r="SBE62" s="1"/>
      <c r="SBG62" s="1"/>
      <c r="SBI62" s="1"/>
      <c r="SBK62" s="1"/>
      <c r="SBM62" s="1"/>
      <c r="SBO62" s="1"/>
      <c r="SBQ62" s="1"/>
      <c r="SBS62" s="1"/>
      <c r="SBU62" s="1"/>
      <c r="SBW62" s="1"/>
      <c r="SBY62" s="1"/>
      <c r="SCA62" s="1"/>
      <c r="SCC62" s="1"/>
      <c r="SCE62" s="1"/>
      <c r="SCG62" s="1"/>
      <c r="SCI62" s="1"/>
      <c r="SCK62" s="1"/>
      <c r="SCM62" s="1"/>
      <c r="SCO62" s="1"/>
      <c r="SCQ62" s="1"/>
      <c r="SCS62" s="1"/>
      <c r="SCU62" s="1"/>
      <c r="SCW62" s="1"/>
      <c r="SCY62" s="1"/>
      <c r="SDA62" s="1"/>
      <c r="SDC62" s="1"/>
      <c r="SDE62" s="1"/>
      <c r="SDG62" s="1"/>
      <c r="SDI62" s="1"/>
      <c r="SDK62" s="1"/>
      <c r="SDM62" s="1"/>
      <c r="SDO62" s="1"/>
      <c r="SDQ62" s="1"/>
      <c r="SDS62" s="1"/>
      <c r="SDU62" s="1"/>
      <c r="SDW62" s="1"/>
      <c r="SDY62" s="1"/>
      <c r="SEA62" s="1"/>
      <c r="SEC62" s="1"/>
      <c r="SEE62" s="1"/>
      <c r="SEG62" s="1"/>
      <c r="SEI62" s="1"/>
      <c r="SEK62" s="1"/>
      <c r="SEM62" s="1"/>
      <c r="SEO62" s="1"/>
      <c r="SEQ62" s="1"/>
      <c r="SES62" s="1"/>
      <c r="SEU62" s="1"/>
      <c r="SEW62" s="1"/>
      <c r="SEY62" s="1"/>
      <c r="SFA62" s="1"/>
      <c r="SFC62" s="1"/>
      <c r="SFE62" s="1"/>
      <c r="SFG62" s="1"/>
      <c r="SFI62" s="1"/>
      <c r="SFK62" s="1"/>
      <c r="SFM62" s="1"/>
      <c r="SFO62" s="1"/>
      <c r="SFQ62" s="1"/>
      <c r="SFS62" s="1"/>
      <c r="SFU62" s="1"/>
      <c r="SFW62" s="1"/>
      <c r="SFY62" s="1"/>
      <c r="SGA62" s="1"/>
      <c r="SGC62" s="1"/>
      <c r="SGE62" s="1"/>
      <c r="SGG62" s="1"/>
      <c r="SGI62" s="1"/>
      <c r="SGK62" s="1"/>
      <c r="SGM62" s="1"/>
      <c r="SGO62" s="1"/>
      <c r="SGQ62" s="1"/>
      <c r="SGS62" s="1"/>
      <c r="SGU62" s="1"/>
      <c r="SGW62" s="1"/>
      <c r="SGY62" s="1"/>
      <c r="SHA62" s="1"/>
      <c r="SHC62" s="1"/>
      <c r="SHE62" s="1"/>
      <c r="SHG62" s="1"/>
      <c r="SHI62" s="1"/>
      <c r="SHK62" s="1"/>
      <c r="SHM62" s="1"/>
      <c r="SHO62" s="1"/>
      <c r="SHQ62" s="1"/>
      <c r="SHS62" s="1"/>
      <c r="SHU62" s="1"/>
      <c r="SHW62" s="1"/>
      <c r="SHY62" s="1"/>
      <c r="SIA62" s="1"/>
      <c r="SIC62" s="1"/>
      <c r="SIE62" s="1"/>
      <c r="SIG62" s="1"/>
      <c r="SII62" s="1"/>
      <c r="SIK62" s="1"/>
      <c r="SIM62" s="1"/>
      <c r="SIO62" s="1"/>
      <c r="SIQ62" s="1"/>
      <c r="SIS62" s="1"/>
      <c r="SIU62" s="1"/>
      <c r="SIW62" s="1"/>
      <c r="SIY62" s="1"/>
      <c r="SJA62" s="1"/>
      <c r="SJC62" s="1"/>
      <c r="SJE62" s="1"/>
      <c r="SJG62" s="1"/>
      <c r="SJI62" s="1"/>
      <c r="SJK62" s="1"/>
      <c r="SJM62" s="1"/>
      <c r="SJO62" s="1"/>
      <c r="SJQ62" s="1"/>
      <c r="SJS62" s="1"/>
      <c r="SJU62" s="1"/>
      <c r="SJW62" s="1"/>
      <c r="SJY62" s="1"/>
      <c r="SKA62" s="1"/>
      <c r="SKC62" s="1"/>
      <c r="SKE62" s="1"/>
      <c r="SKG62" s="1"/>
      <c r="SKI62" s="1"/>
      <c r="SKK62" s="1"/>
      <c r="SKM62" s="1"/>
      <c r="SKO62" s="1"/>
      <c r="SKQ62" s="1"/>
      <c r="SKS62" s="1"/>
      <c r="SKU62" s="1"/>
      <c r="SKW62" s="1"/>
      <c r="SKY62" s="1"/>
      <c r="SLA62" s="1"/>
      <c r="SLC62" s="1"/>
      <c r="SLE62" s="1"/>
      <c r="SLG62" s="1"/>
      <c r="SLI62" s="1"/>
      <c r="SLK62" s="1"/>
      <c r="SLM62" s="1"/>
      <c r="SLO62" s="1"/>
      <c r="SLQ62" s="1"/>
      <c r="SLS62" s="1"/>
      <c r="SLU62" s="1"/>
      <c r="SLW62" s="1"/>
      <c r="SLY62" s="1"/>
      <c r="SMA62" s="1"/>
      <c r="SMC62" s="1"/>
      <c r="SME62" s="1"/>
      <c r="SMG62" s="1"/>
      <c r="SMI62" s="1"/>
      <c r="SMK62" s="1"/>
      <c r="SMM62" s="1"/>
      <c r="SMO62" s="1"/>
      <c r="SMQ62" s="1"/>
      <c r="SMS62" s="1"/>
      <c r="SMU62" s="1"/>
      <c r="SMW62" s="1"/>
      <c r="SMY62" s="1"/>
      <c r="SNA62" s="1"/>
      <c r="SNC62" s="1"/>
      <c r="SNE62" s="1"/>
      <c r="SNG62" s="1"/>
      <c r="SNI62" s="1"/>
      <c r="SNK62" s="1"/>
      <c r="SNM62" s="1"/>
      <c r="SNO62" s="1"/>
      <c r="SNQ62" s="1"/>
      <c r="SNS62" s="1"/>
      <c r="SNU62" s="1"/>
      <c r="SNW62" s="1"/>
      <c r="SNY62" s="1"/>
      <c r="SOA62" s="1"/>
      <c r="SOC62" s="1"/>
      <c r="SOE62" s="1"/>
      <c r="SOG62" s="1"/>
      <c r="SOI62" s="1"/>
      <c r="SOK62" s="1"/>
      <c r="SOM62" s="1"/>
      <c r="SOO62" s="1"/>
      <c r="SOQ62" s="1"/>
      <c r="SOS62" s="1"/>
      <c r="SOU62" s="1"/>
      <c r="SOW62" s="1"/>
      <c r="SOY62" s="1"/>
      <c r="SPA62" s="1"/>
      <c r="SPC62" s="1"/>
      <c r="SPE62" s="1"/>
      <c r="SPG62" s="1"/>
      <c r="SPI62" s="1"/>
      <c r="SPK62" s="1"/>
      <c r="SPM62" s="1"/>
      <c r="SPO62" s="1"/>
      <c r="SPQ62" s="1"/>
      <c r="SPS62" s="1"/>
      <c r="SPU62" s="1"/>
      <c r="SPW62" s="1"/>
      <c r="SPY62" s="1"/>
      <c r="SQA62" s="1"/>
      <c r="SQC62" s="1"/>
      <c r="SQE62" s="1"/>
      <c r="SQG62" s="1"/>
      <c r="SQI62" s="1"/>
      <c r="SQK62" s="1"/>
      <c r="SQM62" s="1"/>
      <c r="SQO62" s="1"/>
      <c r="SQQ62" s="1"/>
      <c r="SQS62" s="1"/>
      <c r="SQU62" s="1"/>
      <c r="SQW62" s="1"/>
      <c r="SQY62" s="1"/>
      <c r="SRA62" s="1"/>
      <c r="SRC62" s="1"/>
      <c r="SRE62" s="1"/>
      <c r="SRG62" s="1"/>
      <c r="SRI62" s="1"/>
      <c r="SRK62" s="1"/>
      <c r="SRM62" s="1"/>
      <c r="SRO62" s="1"/>
      <c r="SRQ62" s="1"/>
      <c r="SRS62" s="1"/>
      <c r="SRU62" s="1"/>
      <c r="SRW62" s="1"/>
      <c r="SRY62" s="1"/>
      <c r="SSA62" s="1"/>
      <c r="SSC62" s="1"/>
      <c r="SSE62" s="1"/>
      <c r="SSG62" s="1"/>
      <c r="SSI62" s="1"/>
      <c r="SSK62" s="1"/>
      <c r="SSM62" s="1"/>
      <c r="SSO62" s="1"/>
      <c r="SSQ62" s="1"/>
      <c r="SSS62" s="1"/>
      <c r="SSU62" s="1"/>
      <c r="SSW62" s="1"/>
      <c r="SSY62" s="1"/>
      <c r="STA62" s="1"/>
      <c r="STC62" s="1"/>
      <c r="STE62" s="1"/>
      <c r="STG62" s="1"/>
      <c r="STI62" s="1"/>
      <c r="STK62" s="1"/>
      <c r="STM62" s="1"/>
      <c r="STO62" s="1"/>
      <c r="STQ62" s="1"/>
      <c r="STS62" s="1"/>
      <c r="STU62" s="1"/>
      <c r="STW62" s="1"/>
      <c r="STY62" s="1"/>
      <c r="SUA62" s="1"/>
      <c r="SUC62" s="1"/>
      <c r="SUE62" s="1"/>
      <c r="SUG62" s="1"/>
      <c r="SUI62" s="1"/>
      <c r="SUK62" s="1"/>
      <c r="SUM62" s="1"/>
      <c r="SUO62" s="1"/>
      <c r="SUQ62" s="1"/>
      <c r="SUS62" s="1"/>
      <c r="SUU62" s="1"/>
      <c r="SUW62" s="1"/>
      <c r="SUY62" s="1"/>
      <c r="SVA62" s="1"/>
      <c r="SVC62" s="1"/>
      <c r="SVE62" s="1"/>
      <c r="SVG62" s="1"/>
      <c r="SVI62" s="1"/>
      <c r="SVK62" s="1"/>
      <c r="SVM62" s="1"/>
      <c r="SVO62" s="1"/>
      <c r="SVQ62" s="1"/>
      <c r="SVS62" s="1"/>
      <c r="SVU62" s="1"/>
      <c r="SVW62" s="1"/>
      <c r="SVY62" s="1"/>
      <c r="SWA62" s="1"/>
      <c r="SWC62" s="1"/>
      <c r="SWE62" s="1"/>
      <c r="SWG62" s="1"/>
      <c r="SWI62" s="1"/>
      <c r="SWK62" s="1"/>
      <c r="SWM62" s="1"/>
      <c r="SWO62" s="1"/>
      <c r="SWQ62" s="1"/>
      <c r="SWS62" s="1"/>
      <c r="SWU62" s="1"/>
      <c r="SWW62" s="1"/>
      <c r="SWY62" s="1"/>
      <c r="SXA62" s="1"/>
      <c r="SXC62" s="1"/>
      <c r="SXE62" s="1"/>
      <c r="SXG62" s="1"/>
      <c r="SXI62" s="1"/>
      <c r="SXK62" s="1"/>
      <c r="SXM62" s="1"/>
      <c r="SXO62" s="1"/>
      <c r="SXQ62" s="1"/>
      <c r="SXS62" s="1"/>
      <c r="SXU62" s="1"/>
      <c r="SXW62" s="1"/>
      <c r="SXY62" s="1"/>
      <c r="SYA62" s="1"/>
      <c r="SYC62" s="1"/>
      <c r="SYE62" s="1"/>
      <c r="SYG62" s="1"/>
      <c r="SYI62" s="1"/>
      <c r="SYK62" s="1"/>
      <c r="SYM62" s="1"/>
      <c r="SYO62" s="1"/>
      <c r="SYQ62" s="1"/>
      <c r="SYS62" s="1"/>
      <c r="SYU62" s="1"/>
      <c r="SYW62" s="1"/>
      <c r="SYY62" s="1"/>
      <c r="SZA62" s="1"/>
      <c r="SZC62" s="1"/>
      <c r="SZE62" s="1"/>
      <c r="SZG62" s="1"/>
      <c r="SZI62" s="1"/>
      <c r="SZK62" s="1"/>
      <c r="SZM62" s="1"/>
      <c r="SZO62" s="1"/>
      <c r="SZQ62" s="1"/>
      <c r="SZS62" s="1"/>
      <c r="SZU62" s="1"/>
      <c r="SZW62" s="1"/>
      <c r="SZY62" s="1"/>
      <c r="TAA62" s="1"/>
      <c r="TAC62" s="1"/>
      <c r="TAE62" s="1"/>
      <c r="TAG62" s="1"/>
      <c r="TAI62" s="1"/>
      <c r="TAK62" s="1"/>
      <c r="TAM62" s="1"/>
      <c r="TAO62" s="1"/>
      <c r="TAQ62" s="1"/>
      <c r="TAS62" s="1"/>
      <c r="TAU62" s="1"/>
      <c r="TAW62" s="1"/>
      <c r="TAY62" s="1"/>
      <c r="TBA62" s="1"/>
      <c r="TBC62" s="1"/>
      <c r="TBE62" s="1"/>
      <c r="TBG62" s="1"/>
      <c r="TBI62" s="1"/>
      <c r="TBK62" s="1"/>
      <c r="TBM62" s="1"/>
      <c r="TBO62" s="1"/>
      <c r="TBQ62" s="1"/>
      <c r="TBS62" s="1"/>
      <c r="TBU62" s="1"/>
      <c r="TBW62" s="1"/>
      <c r="TBY62" s="1"/>
      <c r="TCA62" s="1"/>
      <c r="TCC62" s="1"/>
      <c r="TCE62" s="1"/>
      <c r="TCG62" s="1"/>
      <c r="TCI62" s="1"/>
      <c r="TCK62" s="1"/>
      <c r="TCM62" s="1"/>
      <c r="TCO62" s="1"/>
      <c r="TCQ62" s="1"/>
      <c r="TCS62" s="1"/>
      <c r="TCU62" s="1"/>
      <c r="TCW62" s="1"/>
      <c r="TCY62" s="1"/>
      <c r="TDA62" s="1"/>
      <c r="TDC62" s="1"/>
      <c r="TDE62" s="1"/>
      <c r="TDG62" s="1"/>
      <c r="TDI62" s="1"/>
      <c r="TDK62" s="1"/>
      <c r="TDM62" s="1"/>
      <c r="TDO62" s="1"/>
      <c r="TDQ62" s="1"/>
      <c r="TDS62" s="1"/>
      <c r="TDU62" s="1"/>
      <c r="TDW62" s="1"/>
      <c r="TDY62" s="1"/>
      <c r="TEA62" s="1"/>
      <c r="TEC62" s="1"/>
      <c r="TEE62" s="1"/>
      <c r="TEG62" s="1"/>
      <c r="TEI62" s="1"/>
      <c r="TEK62" s="1"/>
      <c r="TEM62" s="1"/>
      <c r="TEO62" s="1"/>
      <c r="TEQ62" s="1"/>
      <c r="TES62" s="1"/>
      <c r="TEU62" s="1"/>
      <c r="TEW62" s="1"/>
      <c r="TEY62" s="1"/>
      <c r="TFA62" s="1"/>
      <c r="TFC62" s="1"/>
      <c r="TFE62" s="1"/>
      <c r="TFG62" s="1"/>
      <c r="TFI62" s="1"/>
      <c r="TFK62" s="1"/>
      <c r="TFM62" s="1"/>
      <c r="TFO62" s="1"/>
      <c r="TFQ62" s="1"/>
      <c r="TFS62" s="1"/>
      <c r="TFU62" s="1"/>
      <c r="TFW62" s="1"/>
      <c r="TFY62" s="1"/>
      <c r="TGA62" s="1"/>
      <c r="TGC62" s="1"/>
      <c r="TGE62" s="1"/>
      <c r="TGG62" s="1"/>
      <c r="TGI62" s="1"/>
      <c r="TGK62" s="1"/>
      <c r="TGM62" s="1"/>
      <c r="TGO62" s="1"/>
      <c r="TGQ62" s="1"/>
      <c r="TGS62" s="1"/>
      <c r="TGU62" s="1"/>
      <c r="TGW62" s="1"/>
      <c r="TGY62" s="1"/>
      <c r="THA62" s="1"/>
      <c r="THC62" s="1"/>
      <c r="THE62" s="1"/>
      <c r="THG62" s="1"/>
      <c r="THI62" s="1"/>
      <c r="THK62" s="1"/>
      <c r="THM62" s="1"/>
      <c r="THO62" s="1"/>
      <c r="THQ62" s="1"/>
      <c r="THS62" s="1"/>
      <c r="THU62" s="1"/>
      <c r="THW62" s="1"/>
      <c r="THY62" s="1"/>
      <c r="TIA62" s="1"/>
      <c r="TIC62" s="1"/>
      <c r="TIE62" s="1"/>
      <c r="TIG62" s="1"/>
      <c r="TII62" s="1"/>
      <c r="TIK62" s="1"/>
      <c r="TIM62" s="1"/>
      <c r="TIO62" s="1"/>
      <c r="TIQ62" s="1"/>
      <c r="TIS62" s="1"/>
      <c r="TIU62" s="1"/>
      <c r="TIW62" s="1"/>
      <c r="TIY62" s="1"/>
      <c r="TJA62" s="1"/>
      <c r="TJC62" s="1"/>
      <c r="TJE62" s="1"/>
      <c r="TJG62" s="1"/>
      <c r="TJI62" s="1"/>
      <c r="TJK62" s="1"/>
      <c r="TJM62" s="1"/>
      <c r="TJO62" s="1"/>
      <c r="TJQ62" s="1"/>
      <c r="TJS62" s="1"/>
      <c r="TJU62" s="1"/>
      <c r="TJW62" s="1"/>
      <c r="TJY62" s="1"/>
      <c r="TKA62" s="1"/>
      <c r="TKC62" s="1"/>
      <c r="TKE62" s="1"/>
      <c r="TKG62" s="1"/>
      <c r="TKI62" s="1"/>
      <c r="TKK62" s="1"/>
      <c r="TKM62" s="1"/>
      <c r="TKO62" s="1"/>
      <c r="TKQ62" s="1"/>
      <c r="TKS62" s="1"/>
      <c r="TKU62" s="1"/>
      <c r="TKW62" s="1"/>
      <c r="TKY62" s="1"/>
      <c r="TLA62" s="1"/>
      <c r="TLC62" s="1"/>
      <c r="TLE62" s="1"/>
      <c r="TLG62" s="1"/>
      <c r="TLI62" s="1"/>
      <c r="TLK62" s="1"/>
      <c r="TLM62" s="1"/>
      <c r="TLO62" s="1"/>
      <c r="TLQ62" s="1"/>
      <c r="TLS62" s="1"/>
      <c r="TLU62" s="1"/>
      <c r="TLW62" s="1"/>
      <c r="TLY62" s="1"/>
      <c r="TMA62" s="1"/>
      <c r="TMC62" s="1"/>
      <c r="TME62" s="1"/>
      <c r="TMG62" s="1"/>
      <c r="TMI62" s="1"/>
      <c r="TMK62" s="1"/>
      <c r="TMM62" s="1"/>
      <c r="TMO62" s="1"/>
      <c r="TMQ62" s="1"/>
      <c r="TMS62" s="1"/>
      <c r="TMU62" s="1"/>
      <c r="TMW62" s="1"/>
      <c r="TMY62" s="1"/>
      <c r="TNA62" s="1"/>
      <c r="TNC62" s="1"/>
      <c r="TNE62" s="1"/>
      <c r="TNG62" s="1"/>
      <c r="TNI62" s="1"/>
      <c r="TNK62" s="1"/>
      <c r="TNM62" s="1"/>
      <c r="TNO62" s="1"/>
      <c r="TNQ62" s="1"/>
      <c r="TNS62" s="1"/>
      <c r="TNU62" s="1"/>
      <c r="TNW62" s="1"/>
      <c r="TNY62" s="1"/>
      <c r="TOA62" s="1"/>
      <c r="TOC62" s="1"/>
      <c r="TOE62" s="1"/>
      <c r="TOG62" s="1"/>
      <c r="TOI62" s="1"/>
      <c r="TOK62" s="1"/>
      <c r="TOM62" s="1"/>
      <c r="TOO62" s="1"/>
      <c r="TOQ62" s="1"/>
      <c r="TOS62" s="1"/>
      <c r="TOU62" s="1"/>
      <c r="TOW62" s="1"/>
      <c r="TOY62" s="1"/>
      <c r="TPA62" s="1"/>
      <c r="TPC62" s="1"/>
      <c r="TPE62" s="1"/>
      <c r="TPG62" s="1"/>
      <c r="TPI62" s="1"/>
      <c r="TPK62" s="1"/>
      <c r="TPM62" s="1"/>
      <c r="TPO62" s="1"/>
      <c r="TPQ62" s="1"/>
      <c r="TPS62" s="1"/>
      <c r="TPU62" s="1"/>
      <c r="TPW62" s="1"/>
      <c r="TPY62" s="1"/>
      <c r="TQA62" s="1"/>
      <c r="TQC62" s="1"/>
      <c r="TQE62" s="1"/>
      <c r="TQG62" s="1"/>
      <c r="TQI62" s="1"/>
      <c r="TQK62" s="1"/>
      <c r="TQM62" s="1"/>
      <c r="TQO62" s="1"/>
      <c r="TQQ62" s="1"/>
      <c r="TQS62" s="1"/>
      <c r="TQU62" s="1"/>
      <c r="TQW62" s="1"/>
      <c r="TQY62" s="1"/>
      <c r="TRA62" s="1"/>
      <c r="TRC62" s="1"/>
      <c r="TRE62" s="1"/>
      <c r="TRG62" s="1"/>
      <c r="TRI62" s="1"/>
      <c r="TRK62" s="1"/>
      <c r="TRM62" s="1"/>
      <c r="TRO62" s="1"/>
      <c r="TRQ62" s="1"/>
      <c r="TRS62" s="1"/>
      <c r="TRU62" s="1"/>
      <c r="TRW62" s="1"/>
      <c r="TRY62" s="1"/>
      <c r="TSA62" s="1"/>
      <c r="TSC62" s="1"/>
      <c r="TSE62" s="1"/>
      <c r="TSG62" s="1"/>
      <c r="TSI62" s="1"/>
      <c r="TSK62" s="1"/>
      <c r="TSM62" s="1"/>
      <c r="TSO62" s="1"/>
      <c r="TSQ62" s="1"/>
      <c r="TSS62" s="1"/>
      <c r="TSU62" s="1"/>
      <c r="TSW62" s="1"/>
      <c r="TSY62" s="1"/>
      <c r="TTA62" s="1"/>
      <c r="TTC62" s="1"/>
      <c r="TTE62" s="1"/>
      <c r="TTG62" s="1"/>
      <c r="TTI62" s="1"/>
      <c r="TTK62" s="1"/>
      <c r="TTM62" s="1"/>
      <c r="TTO62" s="1"/>
      <c r="TTQ62" s="1"/>
      <c r="TTS62" s="1"/>
      <c r="TTU62" s="1"/>
      <c r="TTW62" s="1"/>
      <c r="TTY62" s="1"/>
      <c r="TUA62" s="1"/>
      <c r="TUC62" s="1"/>
      <c r="TUE62" s="1"/>
      <c r="TUG62" s="1"/>
      <c r="TUI62" s="1"/>
      <c r="TUK62" s="1"/>
      <c r="TUM62" s="1"/>
      <c r="TUO62" s="1"/>
      <c r="TUQ62" s="1"/>
      <c r="TUS62" s="1"/>
      <c r="TUU62" s="1"/>
      <c r="TUW62" s="1"/>
      <c r="TUY62" s="1"/>
      <c r="TVA62" s="1"/>
      <c r="TVC62" s="1"/>
      <c r="TVE62" s="1"/>
      <c r="TVG62" s="1"/>
      <c r="TVI62" s="1"/>
      <c r="TVK62" s="1"/>
      <c r="TVM62" s="1"/>
      <c r="TVO62" s="1"/>
      <c r="TVQ62" s="1"/>
      <c r="TVS62" s="1"/>
      <c r="TVU62" s="1"/>
      <c r="TVW62" s="1"/>
      <c r="TVY62" s="1"/>
      <c r="TWA62" s="1"/>
      <c r="TWC62" s="1"/>
      <c r="TWE62" s="1"/>
      <c r="TWG62" s="1"/>
      <c r="TWI62" s="1"/>
      <c r="TWK62" s="1"/>
      <c r="TWM62" s="1"/>
      <c r="TWO62" s="1"/>
      <c r="TWQ62" s="1"/>
      <c r="TWS62" s="1"/>
      <c r="TWU62" s="1"/>
      <c r="TWW62" s="1"/>
      <c r="TWY62" s="1"/>
      <c r="TXA62" s="1"/>
      <c r="TXC62" s="1"/>
      <c r="TXE62" s="1"/>
      <c r="TXG62" s="1"/>
      <c r="TXI62" s="1"/>
      <c r="TXK62" s="1"/>
      <c r="TXM62" s="1"/>
      <c r="TXO62" s="1"/>
      <c r="TXQ62" s="1"/>
      <c r="TXS62" s="1"/>
      <c r="TXU62" s="1"/>
      <c r="TXW62" s="1"/>
      <c r="TXY62" s="1"/>
      <c r="TYA62" s="1"/>
      <c r="TYC62" s="1"/>
      <c r="TYE62" s="1"/>
      <c r="TYG62" s="1"/>
      <c r="TYI62" s="1"/>
      <c r="TYK62" s="1"/>
      <c r="TYM62" s="1"/>
      <c r="TYO62" s="1"/>
      <c r="TYQ62" s="1"/>
      <c r="TYS62" s="1"/>
      <c r="TYU62" s="1"/>
      <c r="TYW62" s="1"/>
      <c r="TYY62" s="1"/>
      <c r="TZA62" s="1"/>
      <c r="TZC62" s="1"/>
      <c r="TZE62" s="1"/>
      <c r="TZG62" s="1"/>
      <c r="TZI62" s="1"/>
      <c r="TZK62" s="1"/>
      <c r="TZM62" s="1"/>
      <c r="TZO62" s="1"/>
      <c r="TZQ62" s="1"/>
      <c r="TZS62" s="1"/>
      <c r="TZU62" s="1"/>
      <c r="TZW62" s="1"/>
      <c r="TZY62" s="1"/>
      <c r="UAA62" s="1"/>
      <c r="UAC62" s="1"/>
      <c r="UAE62" s="1"/>
      <c r="UAG62" s="1"/>
      <c r="UAI62" s="1"/>
      <c r="UAK62" s="1"/>
      <c r="UAM62" s="1"/>
      <c r="UAO62" s="1"/>
      <c r="UAQ62" s="1"/>
      <c r="UAS62" s="1"/>
      <c r="UAU62" s="1"/>
      <c r="UAW62" s="1"/>
      <c r="UAY62" s="1"/>
      <c r="UBA62" s="1"/>
      <c r="UBC62" s="1"/>
      <c r="UBE62" s="1"/>
      <c r="UBG62" s="1"/>
      <c r="UBI62" s="1"/>
      <c r="UBK62" s="1"/>
      <c r="UBM62" s="1"/>
      <c r="UBO62" s="1"/>
      <c r="UBQ62" s="1"/>
      <c r="UBS62" s="1"/>
      <c r="UBU62" s="1"/>
      <c r="UBW62" s="1"/>
      <c r="UBY62" s="1"/>
      <c r="UCA62" s="1"/>
      <c r="UCC62" s="1"/>
      <c r="UCE62" s="1"/>
      <c r="UCG62" s="1"/>
      <c r="UCI62" s="1"/>
      <c r="UCK62" s="1"/>
      <c r="UCM62" s="1"/>
      <c r="UCO62" s="1"/>
      <c r="UCQ62" s="1"/>
      <c r="UCS62" s="1"/>
      <c r="UCU62" s="1"/>
      <c r="UCW62" s="1"/>
      <c r="UCY62" s="1"/>
      <c r="UDA62" s="1"/>
      <c r="UDC62" s="1"/>
      <c r="UDE62" s="1"/>
      <c r="UDG62" s="1"/>
      <c r="UDI62" s="1"/>
      <c r="UDK62" s="1"/>
      <c r="UDM62" s="1"/>
      <c r="UDO62" s="1"/>
      <c r="UDQ62" s="1"/>
      <c r="UDS62" s="1"/>
      <c r="UDU62" s="1"/>
      <c r="UDW62" s="1"/>
      <c r="UDY62" s="1"/>
      <c r="UEA62" s="1"/>
      <c r="UEC62" s="1"/>
      <c r="UEE62" s="1"/>
      <c r="UEG62" s="1"/>
      <c r="UEI62" s="1"/>
      <c r="UEK62" s="1"/>
      <c r="UEM62" s="1"/>
      <c r="UEO62" s="1"/>
      <c r="UEQ62" s="1"/>
      <c r="UES62" s="1"/>
      <c r="UEU62" s="1"/>
      <c r="UEW62" s="1"/>
      <c r="UEY62" s="1"/>
      <c r="UFA62" s="1"/>
      <c r="UFC62" s="1"/>
      <c r="UFE62" s="1"/>
      <c r="UFG62" s="1"/>
      <c r="UFI62" s="1"/>
      <c r="UFK62" s="1"/>
      <c r="UFM62" s="1"/>
      <c r="UFO62" s="1"/>
      <c r="UFQ62" s="1"/>
      <c r="UFS62" s="1"/>
      <c r="UFU62" s="1"/>
      <c r="UFW62" s="1"/>
      <c r="UFY62" s="1"/>
      <c r="UGA62" s="1"/>
      <c r="UGC62" s="1"/>
      <c r="UGE62" s="1"/>
      <c r="UGG62" s="1"/>
      <c r="UGI62" s="1"/>
      <c r="UGK62" s="1"/>
      <c r="UGM62" s="1"/>
      <c r="UGO62" s="1"/>
      <c r="UGQ62" s="1"/>
      <c r="UGS62" s="1"/>
      <c r="UGU62" s="1"/>
      <c r="UGW62" s="1"/>
      <c r="UGY62" s="1"/>
      <c r="UHA62" s="1"/>
      <c r="UHC62" s="1"/>
      <c r="UHE62" s="1"/>
      <c r="UHG62" s="1"/>
      <c r="UHI62" s="1"/>
      <c r="UHK62" s="1"/>
      <c r="UHM62" s="1"/>
      <c r="UHO62" s="1"/>
      <c r="UHQ62" s="1"/>
      <c r="UHS62" s="1"/>
      <c r="UHU62" s="1"/>
      <c r="UHW62" s="1"/>
      <c r="UHY62" s="1"/>
      <c r="UIA62" s="1"/>
      <c r="UIC62" s="1"/>
      <c r="UIE62" s="1"/>
      <c r="UIG62" s="1"/>
      <c r="UII62" s="1"/>
      <c r="UIK62" s="1"/>
      <c r="UIM62" s="1"/>
      <c r="UIO62" s="1"/>
      <c r="UIQ62" s="1"/>
      <c r="UIS62" s="1"/>
      <c r="UIU62" s="1"/>
      <c r="UIW62" s="1"/>
      <c r="UIY62" s="1"/>
      <c r="UJA62" s="1"/>
      <c r="UJC62" s="1"/>
      <c r="UJE62" s="1"/>
      <c r="UJG62" s="1"/>
      <c r="UJI62" s="1"/>
      <c r="UJK62" s="1"/>
      <c r="UJM62" s="1"/>
      <c r="UJO62" s="1"/>
      <c r="UJQ62" s="1"/>
      <c r="UJS62" s="1"/>
      <c r="UJU62" s="1"/>
      <c r="UJW62" s="1"/>
      <c r="UJY62" s="1"/>
      <c r="UKA62" s="1"/>
      <c r="UKC62" s="1"/>
      <c r="UKE62" s="1"/>
      <c r="UKG62" s="1"/>
      <c r="UKI62" s="1"/>
      <c r="UKK62" s="1"/>
      <c r="UKM62" s="1"/>
      <c r="UKO62" s="1"/>
      <c r="UKQ62" s="1"/>
      <c r="UKS62" s="1"/>
      <c r="UKU62" s="1"/>
      <c r="UKW62" s="1"/>
      <c r="UKY62" s="1"/>
      <c r="ULA62" s="1"/>
      <c r="ULC62" s="1"/>
      <c r="ULE62" s="1"/>
      <c r="ULG62" s="1"/>
      <c r="ULI62" s="1"/>
      <c r="ULK62" s="1"/>
      <c r="ULM62" s="1"/>
      <c r="ULO62" s="1"/>
      <c r="ULQ62" s="1"/>
      <c r="ULS62" s="1"/>
      <c r="ULU62" s="1"/>
      <c r="ULW62" s="1"/>
      <c r="ULY62" s="1"/>
      <c r="UMA62" s="1"/>
      <c r="UMC62" s="1"/>
      <c r="UME62" s="1"/>
      <c r="UMG62" s="1"/>
      <c r="UMI62" s="1"/>
      <c r="UMK62" s="1"/>
      <c r="UMM62" s="1"/>
      <c r="UMO62" s="1"/>
      <c r="UMQ62" s="1"/>
      <c r="UMS62" s="1"/>
      <c r="UMU62" s="1"/>
      <c r="UMW62" s="1"/>
      <c r="UMY62" s="1"/>
      <c r="UNA62" s="1"/>
      <c r="UNC62" s="1"/>
      <c r="UNE62" s="1"/>
      <c r="UNG62" s="1"/>
      <c r="UNI62" s="1"/>
      <c r="UNK62" s="1"/>
      <c r="UNM62" s="1"/>
      <c r="UNO62" s="1"/>
      <c r="UNQ62" s="1"/>
      <c r="UNS62" s="1"/>
      <c r="UNU62" s="1"/>
      <c r="UNW62" s="1"/>
      <c r="UNY62" s="1"/>
      <c r="UOA62" s="1"/>
      <c r="UOC62" s="1"/>
      <c r="UOE62" s="1"/>
      <c r="UOG62" s="1"/>
      <c r="UOI62" s="1"/>
      <c r="UOK62" s="1"/>
      <c r="UOM62" s="1"/>
      <c r="UOO62" s="1"/>
      <c r="UOQ62" s="1"/>
      <c r="UOS62" s="1"/>
      <c r="UOU62" s="1"/>
      <c r="UOW62" s="1"/>
      <c r="UOY62" s="1"/>
      <c r="UPA62" s="1"/>
      <c r="UPC62" s="1"/>
      <c r="UPE62" s="1"/>
      <c r="UPG62" s="1"/>
      <c r="UPI62" s="1"/>
      <c r="UPK62" s="1"/>
      <c r="UPM62" s="1"/>
      <c r="UPO62" s="1"/>
      <c r="UPQ62" s="1"/>
      <c r="UPS62" s="1"/>
      <c r="UPU62" s="1"/>
      <c r="UPW62" s="1"/>
      <c r="UPY62" s="1"/>
      <c r="UQA62" s="1"/>
      <c r="UQC62" s="1"/>
      <c r="UQE62" s="1"/>
      <c r="UQG62" s="1"/>
      <c r="UQI62" s="1"/>
      <c r="UQK62" s="1"/>
      <c r="UQM62" s="1"/>
      <c r="UQO62" s="1"/>
      <c r="UQQ62" s="1"/>
      <c r="UQS62" s="1"/>
      <c r="UQU62" s="1"/>
      <c r="UQW62" s="1"/>
      <c r="UQY62" s="1"/>
      <c r="URA62" s="1"/>
      <c r="URC62" s="1"/>
      <c r="URE62" s="1"/>
      <c r="URG62" s="1"/>
      <c r="URI62" s="1"/>
      <c r="URK62" s="1"/>
      <c r="URM62" s="1"/>
      <c r="URO62" s="1"/>
      <c r="URQ62" s="1"/>
      <c r="URS62" s="1"/>
      <c r="URU62" s="1"/>
      <c r="URW62" s="1"/>
      <c r="URY62" s="1"/>
      <c r="USA62" s="1"/>
      <c r="USC62" s="1"/>
      <c r="USE62" s="1"/>
      <c r="USG62" s="1"/>
      <c r="USI62" s="1"/>
      <c r="USK62" s="1"/>
      <c r="USM62" s="1"/>
      <c r="USO62" s="1"/>
      <c r="USQ62" s="1"/>
      <c r="USS62" s="1"/>
      <c r="USU62" s="1"/>
      <c r="USW62" s="1"/>
      <c r="USY62" s="1"/>
      <c r="UTA62" s="1"/>
      <c r="UTC62" s="1"/>
      <c r="UTE62" s="1"/>
      <c r="UTG62" s="1"/>
      <c r="UTI62" s="1"/>
      <c r="UTK62" s="1"/>
      <c r="UTM62" s="1"/>
      <c r="UTO62" s="1"/>
      <c r="UTQ62" s="1"/>
      <c r="UTS62" s="1"/>
      <c r="UTU62" s="1"/>
      <c r="UTW62" s="1"/>
      <c r="UTY62" s="1"/>
      <c r="UUA62" s="1"/>
      <c r="UUC62" s="1"/>
      <c r="UUE62" s="1"/>
      <c r="UUG62" s="1"/>
      <c r="UUI62" s="1"/>
      <c r="UUK62" s="1"/>
      <c r="UUM62" s="1"/>
      <c r="UUO62" s="1"/>
      <c r="UUQ62" s="1"/>
      <c r="UUS62" s="1"/>
      <c r="UUU62" s="1"/>
      <c r="UUW62" s="1"/>
      <c r="UUY62" s="1"/>
      <c r="UVA62" s="1"/>
      <c r="UVC62" s="1"/>
      <c r="UVE62" s="1"/>
      <c r="UVG62" s="1"/>
      <c r="UVI62" s="1"/>
      <c r="UVK62" s="1"/>
      <c r="UVM62" s="1"/>
      <c r="UVO62" s="1"/>
      <c r="UVQ62" s="1"/>
      <c r="UVS62" s="1"/>
      <c r="UVU62" s="1"/>
      <c r="UVW62" s="1"/>
      <c r="UVY62" s="1"/>
      <c r="UWA62" s="1"/>
      <c r="UWC62" s="1"/>
      <c r="UWE62" s="1"/>
      <c r="UWG62" s="1"/>
      <c r="UWI62" s="1"/>
      <c r="UWK62" s="1"/>
      <c r="UWM62" s="1"/>
      <c r="UWO62" s="1"/>
      <c r="UWQ62" s="1"/>
      <c r="UWS62" s="1"/>
      <c r="UWU62" s="1"/>
      <c r="UWW62" s="1"/>
      <c r="UWY62" s="1"/>
      <c r="UXA62" s="1"/>
      <c r="UXC62" s="1"/>
      <c r="UXE62" s="1"/>
      <c r="UXG62" s="1"/>
      <c r="UXI62" s="1"/>
      <c r="UXK62" s="1"/>
      <c r="UXM62" s="1"/>
      <c r="UXO62" s="1"/>
      <c r="UXQ62" s="1"/>
      <c r="UXS62" s="1"/>
      <c r="UXU62" s="1"/>
      <c r="UXW62" s="1"/>
      <c r="UXY62" s="1"/>
      <c r="UYA62" s="1"/>
      <c r="UYC62" s="1"/>
      <c r="UYE62" s="1"/>
      <c r="UYG62" s="1"/>
      <c r="UYI62" s="1"/>
      <c r="UYK62" s="1"/>
      <c r="UYM62" s="1"/>
      <c r="UYO62" s="1"/>
      <c r="UYQ62" s="1"/>
      <c r="UYS62" s="1"/>
      <c r="UYU62" s="1"/>
      <c r="UYW62" s="1"/>
      <c r="UYY62" s="1"/>
      <c r="UZA62" s="1"/>
      <c r="UZC62" s="1"/>
      <c r="UZE62" s="1"/>
      <c r="UZG62" s="1"/>
      <c r="UZI62" s="1"/>
      <c r="UZK62" s="1"/>
      <c r="UZM62" s="1"/>
      <c r="UZO62" s="1"/>
      <c r="UZQ62" s="1"/>
      <c r="UZS62" s="1"/>
      <c r="UZU62" s="1"/>
      <c r="UZW62" s="1"/>
      <c r="UZY62" s="1"/>
      <c r="VAA62" s="1"/>
      <c r="VAC62" s="1"/>
      <c r="VAE62" s="1"/>
      <c r="VAG62" s="1"/>
      <c r="VAI62" s="1"/>
      <c r="VAK62" s="1"/>
      <c r="VAM62" s="1"/>
      <c r="VAO62" s="1"/>
      <c r="VAQ62" s="1"/>
      <c r="VAS62" s="1"/>
      <c r="VAU62" s="1"/>
      <c r="VAW62" s="1"/>
      <c r="VAY62" s="1"/>
      <c r="VBA62" s="1"/>
      <c r="VBC62" s="1"/>
      <c r="VBE62" s="1"/>
      <c r="VBG62" s="1"/>
      <c r="VBI62" s="1"/>
      <c r="VBK62" s="1"/>
      <c r="VBM62" s="1"/>
      <c r="VBO62" s="1"/>
      <c r="VBQ62" s="1"/>
      <c r="VBS62" s="1"/>
      <c r="VBU62" s="1"/>
      <c r="VBW62" s="1"/>
      <c r="VBY62" s="1"/>
      <c r="VCA62" s="1"/>
      <c r="VCC62" s="1"/>
      <c r="VCE62" s="1"/>
      <c r="VCG62" s="1"/>
      <c r="VCI62" s="1"/>
      <c r="VCK62" s="1"/>
      <c r="VCM62" s="1"/>
      <c r="VCO62" s="1"/>
      <c r="VCQ62" s="1"/>
      <c r="VCS62" s="1"/>
      <c r="VCU62" s="1"/>
      <c r="VCW62" s="1"/>
      <c r="VCY62" s="1"/>
      <c r="VDA62" s="1"/>
      <c r="VDC62" s="1"/>
      <c r="VDE62" s="1"/>
      <c r="VDG62" s="1"/>
      <c r="VDI62" s="1"/>
      <c r="VDK62" s="1"/>
      <c r="VDM62" s="1"/>
      <c r="VDO62" s="1"/>
      <c r="VDQ62" s="1"/>
      <c r="VDS62" s="1"/>
      <c r="VDU62" s="1"/>
      <c r="VDW62" s="1"/>
      <c r="VDY62" s="1"/>
      <c r="VEA62" s="1"/>
      <c r="VEC62" s="1"/>
      <c r="VEE62" s="1"/>
      <c r="VEG62" s="1"/>
      <c r="VEI62" s="1"/>
      <c r="VEK62" s="1"/>
      <c r="VEM62" s="1"/>
      <c r="VEO62" s="1"/>
      <c r="VEQ62" s="1"/>
      <c r="VES62" s="1"/>
      <c r="VEU62" s="1"/>
      <c r="VEW62" s="1"/>
      <c r="VEY62" s="1"/>
      <c r="VFA62" s="1"/>
      <c r="VFC62" s="1"/>
      <c r="VFE62" s="1"/>
      <c r="VFG62" s="1"/>
      <c r="VFI62" s="1"/>
      <c r="VFK62" s="1"/>
      <c r="VFM62" s="1"/>
      <c r="VFO62" s="1"/>
      <c r="VFQ62" s="1"/>
      <c r="VFS62" s="1"/>
      <c r="VFU62" s="1"/>
      <c r="VFW62" s="1"/>
      <c r="VFY62" s="1"/>
      <c r="VGA62" s="1"/>
      <c r="VGC62" s="1"/>
      <c r="VGE62" s="1"/>
      <c r="VGG62" s="1"/>
      <c r="VGI62" s="1"/>
      <c r="VGK62" s="1"/>
      <c r="VGM62" s="1"/>
      <c r="VGO62" s="1"/>
      <c r="VGQ62" s="1"/>
      <c r="VGS62" s="1"/>
      <c r="VGU62" s="1"/>
      <c r="VGW62" s="1"/>
      <c r="VGY62" s="1"/>
      <c r="VHA62" s="1"/>
      <c r="VHC62" s="1"/>
      <c r="VHE62" s="1"/>
      <c r="VHG62" s="1"/>
      <c r="VHI62" s="1"/>
      <c r="VHK62" s="1"/>
      <c r="VHM62" s="1"/>
      <c r="VHO62" s="1"/>
      <c r="VHQ62" s="1"/>
      <c r="VHS62" s="1"/>
      <c r="VHU62" s="1"/>
      <c r="VHW62" s="1"/>
      <c r="VHY62" s="1"/>
      <c r="VIA62" s="1"/>
      <c r="VIC62" s="1"/>
      <c r="VIE62" s="1"/>
      <c r="VIG62" s="1"/>
      <c r="VII62" s="1"/>
      <c r="VIK62" s="1"/>
      <c r="VIM62" s="1"/>
      <c r="VIO62" s="1"/>
      <c r="VIQ62" s="1"/>
      <c r="VIS62" s="1"/>
      <c r="VIU62" s="1"/>
      <c r="VIW62" s="1"/>
      <c r="VIY62" s="1"/>
      <c r="VJA62" s="1"/>
      <c r="VJC62" s="1"/>
      <c r="VJE62" s="1"/>
      <c r="VJG62" s="1"/>
      <c r="VJI62" s="1"/>
      <c r="VJK62" s="1"/>
      <c r="VJM62" s="1"/>
      <c r="VJO62" s="1"/>
      <c r="VJQ62" s="1"/>
      <c r="VJS62" s="1"/>
      <c r="VJU62" s="1"/>
      <c r="VJW62" s="1"/>
      <c r="VJY62" s="1"/>
      <c r="VKA62" s="1"/>
      <c r="VKC62" s="1"/>
      <c r="VKE62" s="1"/>
      <c r="VKG62" s="1"/>
      <c r="VKI62" s="1"/>
      <c r="VKK62" s="1"/>
      <c r="VKM62" s="1"/>
      <c r="VKO62" s="1"/>
      <c r="VKQ62" s="1"/>
      <c r="VKS62" s="1"/>
      <c r="VKU62" s="1"/>
      <c r="VKW62" s="1"/>
      <c r="VKY62" s="1"/>
      <c r="VLA62" s="1"/>
      <c r="VLC62" s="1"/>
      <c r="VLE62" s="1"/>
      <c r="VLG62" s="1"/>
      <c r="VLI62" s="1"/>
      <c r="VLK62" s="1"/>
      <c r="VLM62" s="1"/>
      <c r="VLO62" s="1"/>
      <c r="VLQ62" s="1"/>
      <c r="VLS62" s="1"/>
      <c r="VLU62" s="1"/>
      <c r="VLW62" s="1"/>
      <c r="VLY62" s="1"/>
      <c r="VMA62" s="1"/>
      <c r="VMC62" s="1"/>
      <c r="VME62" s="1"/>
      <c r="VMG62" s="1"/>
      <c r="VMI62" s="1"/>
      <c r="VMK62" s="1"/>
      <c r="VMM62" s="1"/>
      <c r="VMO62" s="1"/>
      <c r="VMQ62" s="1"/>
      <c r="VMS62" s="1"/>
      <c r="VMU62" s="1"/>
      <c r="VMW62" s="1"/>
      <c r="VMY62" s="1"/>
      <c r="VNA62" s="1"/>
      <c r="VNC62" s="1"/>
      <c r="VNE62" s="1"/>
      <c r="VNG62" s="1"/>
      <c r="VNI62" s="1"/>
      <c r="VNK62" s="1"/>
      <c r="VNM62" s="1"/>
      <c r="VNO62" s="1"/>
      <c r="VNQ62" s="1"/>
      <c r="VNS62" s="1"/>
      <c r="VNU62" s="1"/>
      <c r="VNW62" s="1"/>
      <c r="VNY62" s="1"/>
      <c r="VOA62" s="1"/>
      <c r="VOC62" s="1"/>
      <c r="VOE62" s="1"/>
      <c r="VOG62" s="1"/>
      <c r="VOI62" s="1"/>
      <c r="VOK62" s="1"/>
      <c r="VOM62" s="1"/>
      <c r="VOO62" s="1"/>
      <c r="VOQ62" s="1"/>
      <c r="VOS62" s="1"/>
      <c r="VOU62" s="1"/>
      <c r="VOW62" s="1"/>
      <c r="VOY62" s="1"/>
      <c r="VPA62" s="1"/>
      <c r="VPC62" s="1"/>
      <c r="VPE62" s="1"/>
      <c r="VPG62" s="1"/>
      <c r="VPI62" s="1"/>
      <c r="VPK62" s="1"/>
      <c r="VPM62" s="1"/>
      <c r="VPO62" s="1"/>
      <c r="VPQ62" s="1"/>
      <c r="VPS62" s="1"/>
      <c r="VPU62" s="1"/>
      <c r="VPW62" s="1"/>
      <c r="VPY62" s="1"/>
      <c r="VQA62" s="1"/>
      <c r="VQC62" s="1"/>
      <c r="VQE62" s="1"/>
      <c r="VQG62" s="1"/>
      <c r="VQI62" s="1"/>
      <c r="VQK62" s="1"/>
      <c r="VQM62" s="1"/>
      <c r="VQO62" s="1"/>
      <c r="VQQ62" s="1"/>
      <c r="VQS62" s="1"/>
      <c r="VQU62" s="1"/>
      <c r="VQW62" s="1"/>
      <c r="VQY62" s="1"/>
      <c r="VRA62" s="1"/>
      <c r="VRC62" s="1"/>
      <c r="VRE62" s="1"/>
      <c r="VRG62" s="1"/>
      <c r="VRI62" s="1"/>
      <c r="VRK62" s="1"/>
      <c r="VRM62" s="1"/>
      <c r="VRO62" s="1"/>
      <c r="VRQ62" s="1"/>
      <c r="VRS62" s="1"/>
      <c r="VRU62" s="1"/>
      <c r="VRW62" s="1"/>
      <c r="VRY62" s="1"/>
      <c r="VSA62" s="1"/>
      <c r="VSC62" s="1"/>
      <c r="VSE62" s="1"/>
      <c r="VSG62" s="1"/>
      <c r="VSI62" s="1"/>
      <c r="VSK62" s="1"/>
      <c r="VSM62" s="1"/>
      <c r="VSO62" s="1"/>
      <c r="VSQ62" s="1"/>
      <c r="VSS62" s="1"/>
      <c r="VSU62" s="1"/>
      <c r="VSW62" s="1"/>
      <c r="VSY62" s="1"/>
      <c r="VTA62" s="1"/>
      <c r="VTC62" s="1"/>
      <c r="VTE62" s="1"/>
      <c r="VTG62" s="1"/>
      <c r="VTI62" s="1"/>
      <c r="VTK62" s="1"/>
      <c r="VTM62" s="1"/>
      <c r="VTO62" s="1"/>
      <c r="VTQ62" s="1"/>
      <c r="VTS62" s="1"/>
      <c r="VTU62" s="1"/>
      <c r="VTW62" s="1"/>
      <c r="VTY62" s="1"/>
      <c r="VUA62" s="1"/>
      <c r="VUC62" s="1"/>
      <c r="VUE62" s="1"/>
      <c r="VUG62" s="1"/>
      <c r="VUI62" s="1"/>
      <c r="VUK62" s="1"/>
      <c r="VUM62" s="1"/>
      <c r="VUO62" s="1"/>
      <c r="VUQ62" s="1"/>
      <c r="VUS62" s="1"/>
      <c r="VUU62" s="1"/>
      <c r="VUW62" s="1"/>
      <c r="VUY62" s="1"/>
      <c r="VVA62" s="1"/>
      <c r="VVC62" s="1"/>
      <c r="VVE62" s="1"/>
      <c r="VVG62" s="1"/>
      <c r="VVI62" s="1"/>
      <c r="VVK62" s="1"/>
      <c r="VVM62" s="1"/>
      <c r="VVO62" s="1"/>
      <c r="VVQ62" s="1"/>
      <c r="VVS62" s="1"/>
      <c r="VVU62" s="1"/>
      <c r="VVW62" s="1"/>
      <c r="VVY62" s="1"/>
      <c r="VWA62" s="1"/>
      <c r="VWC62" s="1"/>
      <c r="VWE62" s="1"/>
      <c r="VWG62" s="1"/>
      <c r="VWI62" s="1"/>
      <c r="VWK62" s="1"/>
      <c r="VWM62" s="1"/>
      <c r="VWO62" s="1"/>
      <c r="VWQ62" s="1"/>
      <c r="VWS62" s="1"/>
      <c r="VWU62" s="1"/>
      <c r="VWW62" s="1"/>
      <c r="VWY62" s="1"/>
      <c r="VXA62" s="1"/>
      <c r="VXC62" s="1"/>
      <c r="VXE62" s="1"/>
      <c r="VXG62" s="1"/>
      <c r="VXI62" s="1"/>
      <c r="VXK62" s="1"/>
      <c r="VXM62" s="1"/>
      <c r="VXO62" s="1"/>
      <c r="VXQ62" s="1"/>
      <c r="VXS62" s="1"/>
      <c r="VXU62" s="1"/>
      <c r="VXW62" s="1"/>
      <c r="VXY62" s="1"/>
      <c r="VYA62" s="1"/>
      <c r="VYC62" s="1"/>
      <c r="VYE62" s="1"/>
      <c r="VYG62" s="1"/>
      <c r="VYI62" s="1"/>
      <c r="VYK62" s="1"/>
      <c r="VYM62" s="1"/>
      <c r="VYO62" s="1"/>
      <c r="VYQ62" s="1"/>
      <c r="VYS62" s="1"/>
      <c r="VYU62" s="1"/>
      <c r="VYW62" s="1"/>
      <c r="VYY62" s="1"/>
      <c r="VZA62" s="1"/>
      <c r="VZC62" s="1"/>
      <c r="VZE62" s="1"/>
      <c r="VZG62" s="1"/>
      <c r="VZI62" s="1"/>
      <c r="VZK62" s="1"/>
      <c r="VZM62" s="1"/>
      <c r="VZO62" s="1"/>
      <c r="VZQ62" s="1"/>
      <c r="VZS62" s="1"/>
      <c r="VZU62" s="1"/>
      <c r="VZW62" s="1"/>
      <c r="VZY62" s="1"/>
      <c r="WAA62" s="1"/>
      <c r="WAC62" s="1"/>
      <c r="WAE62" s="1"/>
      <c r="WAG62" s="1"/>
      <c r="WAI62" s="1"/>
      <c r="WAK62" s="1"/>
      <c r="WAM62" s="1"/>
      <c r="WAO62" s="1"/>
      <c r="WAQ62" s="1"/>
      <c r="WAS62" s="1"/>
      <c r="WAU62" s="1"/>
      <c r="WAW62" s="1"/>
      <c r="WAY62" s="1"/>
      <c r="WBA62" s="1"/>
      <c r="WBC62" s="1"/>
      <c r="WBE62" s="1"/>
      <c r="WBG62" s="1"/>
      <c r="WBI62" s="1"/>
      <c r="WBK62" s="1"/>
      <c r="WBM62" s="1"/>
      <c r="WBO62" s="1"/>
      <c r="WBQ62" s="1"/>
      <c r="WBS62" s="1"/>
      <c r="WBU62" s="1"/>
      <c r="WBW62" s="1"/>
      <c r="WBY62" s="1"/>
      <c r="WCA62" s="1"/>
      <c r="WCC62" s="1"/>
      <c r="WCE62" s="1"/>
      <c r="WCG62" s="1"/>
      <c r="WCI62" s="1"/>
      <c r="WCK62" s="1"/>
      <c r="WCM62" s="1"/>
      <c r="WCO62" s="1"/>
      <c r="WCQ62" s="1"/>
      <c r="WCS62" s="1"/>
      <c r="WCU62" s="1"/>
      <c r="WCW62" s="1"/>
      <c r="WCY62" s="1"/>
      <c r="WDA62" s="1"/>
      <c r="WDC62" s="1"/>
      <c r="WDE62" s="1"/>
      <c r="WDG62" s="1"/>
      <c r="WDI62" s="1"/>
      <c r="WDK62" s="1"/>
      <c r="WDM62" s="1"/>
      <c r="WDO62" s="1"/>
      <c r="WDQ62" s="1"/>
      <c r="WDS62" s="1"/>
      <c r="WDU62" s="1"/>
      <c r="WDW62" s="1"/>
      <c r="WDY62" s="1"/>
      <c r="WEA62" s="1"/>
      <c r="WEC62" s="1"/>
      <c r="WEE62" s="1"/>
      <c r="WEG62" s="1"/>
      <c r="WEI62" s="1"/>
      <c r="WEK62" s="1"/>
      <c r="WEM62" s="1"/>
      <c r="WEO62" s="1"/>
      <c r="WEQ62" s="1"/>
      <c r="WES62" s="1"/>
      <c r="WEU62" s="1"/>
      <c r="WEW62" s="1"/>
      <c r="WEY62" s="1"/>
      <c r="WFA62" s="1"/>
      <c r="WFC62" s="1"/>
      <c r="WFE62" s="1"/>
      <c r="WFG62" s="1"/>
      <c r="WFI62" s="1"/>
      <c r="WFK62" s="1"/>
      <c r="WFM62" s="1"/>
      <c r="WFO62" s="1"/>
      <c r="WFQ62" s="1"/>
      <c r="WFS62" s="1"/>
      <c r="WFU62" s="1"/>
      <c r="WFW62" s="1"/>
      <c r="WFY62" s="1"/>
      <c r="WGA62" s="1"/>
      <c r="WGC62" s="1"/>
      <c r="WGE62" s="1"/>
      <c r="WGG62" s="1"/>
      <c r="WGI62" s="1"/>
      <c r="WGK62" s="1"/>
      <c r="WGM62" s="1"/>
      <c r="WGO62" s="1"/>
      <c r="WGQ62" s="1"/>
      <c r="WGS62" s="1"/>
      <c r="WGU62" s="1"/>
      <c r="WGW62" s="1"/>
      <c r="WGY62" s="1"/>
      <c r="WHA62" s="1"/>
      <c r="WHC62" s="1"/>
      <c r="WHE62" s="1"/>
      <c r="WHG62" s="1"/>
      <c r="WHI62" s="1"/>
      <c r="WHK62" s="1"/>
      <c r="WHM62" s="1"/>
      <c r="WHO62" s="1"/>
      <c r="WHQ62" s="1"/>
      <c r="WHS62" s="1"/>
      <c r="WHU62" s="1"/>
      <c r="WHW62" s="1"/>
      <c r="WHY62" s="1"/>
      <c r="WIA62" s="1"/>
      <c r="WIC62" s="1"/>
      <c r="WIE62" s="1"/>
      <c r="WIG62" s="1"/>
      <c r="WII62" s="1"/>
      <c r="WIK62" s="1"/>
      <c r="WIM62" s="1"/>
      <c r="WIO62" s="1"/>
      <c r="WIQ62" s="1"/>
      <c r="WIS62" s="1"/>
      <c r="WIU62" s="1"/>
      <c r="WIW62" s="1"/>
      <c r="WIY62" s="1"/>
      <c r="WJA62" s="1"/>
      <c r="WJC62" s="1"/>
      <c r="WJE62" s="1"/>
      <c r="WJG62" s="1"/>
      <c r="WJI62" s="1"/>
      <c r="WJK62" s="1"/>
      <c r="WJM62" s="1"/>
      <c r="WJO62" s="1"/>
      <c r="WJQ62" s="1"/>
      <c r="WJS62" s="1"/>
      <c r="WJU62" s="1"/>
      <c r="WJW62" s="1"/>
      <c r="WJY62" s="1"/>
      <c r="WKA62" s="1"/>
      <c r="WKC62" s="1"/>
      <c r="WKE62" s="1"/>
      <c r="WKG62" s="1"/>
      <c r="WKI62" s="1"/>
      <c r="WKK62" s="1"/>
      <c r="WKM62" s="1"/>
      <c r="WKO62" s="1"/>
      <c r="WKQ62" s="1"/>
      <c r="WKS62" s="1"/>
      <c r="WKU62" s="1"/>
      <c r="WKW62" s="1"/>
      <c r="WKY62" s="1"/>
      <c r="WLA62" s="1"/>
      <c r="WLC62" s="1"/>
      <c r="WLE62" s="1"/>
      <c r="WLG62" s="1"/>
      <c r="WLI62" s="1"/>
      <c r="WLK62" s="1"/>
      <c r="WLM62" s="1"/>
      <c r="WLO62" s="1"/>
      <c r="WLQ62" s="1"/>
      <c r="WLS62" s="1"/>
      <c r="WLU62" s="1"/>
      <c r="WLW62" s="1"/>
      <c r="WLY62" s="1"/>
      <c r="WMA62" s="1"/>
      <c r="WMC62" s="1"/>
      <c r="WME62" s="1"/>
      <c r="WMG62" s="1"/>
      <c r="WMI62" s="1"/>
      <c r="WMK62" s="1"/>
      <c r="WMM62" s="1"/>
      <c r="WMO62" s="1"/>
      <c r="WMQ62" s="1"/>
      <c r="WMS62" s="1"/>
      <c r="WMU62" s="1"/>
      <c r="WMW62" s="1"/>
      <c r="WMY62" s="1"/>
      <c r="WNA62" s="1"/>
      <c r="WNC62" s="1"/>
      <c r="WNE62" s="1"/>
      <c r="WNG62" s="1"/>
      <c r="WNI62" s="1"/>
      <c r="WNK62" s="1"/>
      <c r="WNM62" s="1"/>
      <c r="WNO62" s="1"/>
      <c r="WNQ62" s="1"/>
      <c r="WNS62" s="1"/>
      <c r="WNU62" s="1"/>
      <c r="WNW62" s="1"/>
      <c r="WNY62" s="1"/>
      <c r="WOA62" s="1"/>
      <c r="WOC62" s="1"/>
      <c r="WOE62" s="1"/>
      <c r="WOG62" s="1"/>
      <c r="WOI62" s="1"/>
      <c r="WOK62" s="1"/>
      <c r="WOM62" s="1"/>
      <c r="WOO62" s="1"/>
      <c r="WOQ62" s="1"/>
      <c r="WOS62" s="1"/>
      <c r="WOU62" s="1"/>
      <c r="WOW62" s="1"/>
      <c r="WOY62" s="1"/>
      <c r="WPA62" s="1"/>
      <c r="WPC62" s="1"/>
      <c r="WPE62" s="1"/>
      <c r="WPG62" s="1"/>
      <c r="WPI62" s="1"/>
      <c r="WPK62" s="1"/>
      <c r="WPM62" s="1"/>
      <c r="WPO62" s="1"/>
      <c r="WPQ62" s="1"/>
      <c r="WPS62" s="1"/>
      <c r="WPU62" s="1"/>
      <c r="WPW62" s="1"/>
      <c r="WPY62" s="1"/>
      <c r="WQA62" s="1"/>
      <c r="WQC62" s="1"/>
      <c r="WQE62" s="1"/>
      <c r="WQG62" s="1"/>
      <c r="WQI62" s="1"/>
      <c r="WQK62" s="1"/>
      <c r="WQM62" s="1"/>
      <c r="WQO62" s="1"/>
      <c r="WQQ62" s="1"/>
      <c r="WQS62" s="1"/>
      <c r="WQU62" s="1"/>
      <c r="WQW62" s="1"/>
      <c r="WQY62" s="1"/>
      <c r="WRA62" s="1"/>
      <c r="WRC62" s="1"/>
      <c r="WRE62" s="1"/>
      <c r="WRG62" s="1"/>
      <c r="WRI62" s="1"/>
      <c r="WRK62" s="1"/>
      <c r="WRM62" s="1"/>
      <c r="WRO62" s="1"/>
      <c r="WRQ62" s="1"/>
      <c r="WRS62" s="1"/>
      <c r="WRU62" s="1"/>
      <c r="WRW62" s="1"/>
      <c r="WRY62" s="1"/>
      <c r="WSA62" s="1"/>
      <c r="WSC62" s="1"/>
      <c r="WSE62" s="1"/>
      <c r="WSG62" s="1"/>
      <c r="WSI62" s="1"/>
      <c r="WSK62" s="1"/>
      <c r="WSM62" s="1"/>
      <c r="WSO62" s="1"/>
      <c r="WSQ62" s="1"/>
      <c r="WSS62" s="1"/>
      <c r="WSU62" s="1"/>
      <c r="WSW62" s="1"/>
      <c r="WSY62" s="1"/>
      <c r="WTA62" s="1"/>
      <c r="WTC62" s="1"/>
      <c r="WTE62" s="1"/>
      <c r="WTG62" s="1"/>
      <c r="WTI62" s="1"/>
      <c r="WTK62" s="1"/>
      <c r="WTM62" s="1"/>
      <c r="WTO62" s="1"/>
      <c r="WTQ62" s="1"/>
      <c r="WTS62" s="1"/>
      <c r="WTU62" s="1"/>
      <c r="WTW62" s="1"/>
      <c r="WTY62" s="1"/>
      <c r="WUA62" s="1"/>
      <c r="WUC62" s="1"/>
      <c r="WUE62" s="1"/>
      <c r="WUG62" s="1"/>
      <c r="WUI62" s="1"/>
      <c r="WUK62" s="1"/>
      <c r="WUM62" s="1"/>
      <c r="WUO62" s="1"/>
      <c r="WUQ62" s="1"/>
      <c r="WUS62" s="1"/>
      <c r="WUU62" s="1"/>
      <c r="WUW62" s="1"/>
      <c r="WUY62" s="1"/>
      <c r="WVA62" s="1"/>
      <c r="WVC62" s="1"/>
      <c r="WVE62" s="1"/>
      <c r="WVG62" s="1"/>
      <c r="WVI62" s="1"/>
      <c r="WVK62" s="1"/>
      <c r="WVM62" s="1"/>
      <c r="WVO62" s="1"/>
      <c r="WVQ62" s="1"/>
      <c r="WVS62" s="1"/>
      <c r="WVU62" s="1"/>
      <c r="WVW62" s="1"/>
      <c r="WVY62" s="1"/>
      <c r="WWA62" s="1"/>
      <c r="WWC62" s="1"/>
      <c r="WWE62" s="1"/>
      <c r="WWG62" s="1"/>
      <c r="WWI62" s="1"/>
      <c r="WWK62" s="1"/>
      <c r="WWM62" s="1"/>
      <c r="WWO62" s="1"/>
      <c r="WWQ62" s="1"/>
      <c r="WWS62" s="1"/>
      <c r="WWU62" s="1"/>
      <c r="WWW62" s="1"/>
      <c r="WWY62" s="1"/>
      <c r="WXA62" s="1"/>
      <c r="WXC62" s="1"/>
      <c r="WXE62" s="1"/>
      <c r="WXG62" s="1"/>
      <c r="WXI62" s="1"/>
      <c r="WXK62" s="1"/>
      <c r="WXM62" s="1"/>
      <c r="WXO62" s="1"/>
      <c r="WXQ62" s="1"/>
      <c r="WXS62" s="1"/>
      <c r="WXU62" s="1"/>
      <c r="WXW62" s="1"/>
      <c r="WXY62" s="1"/>
      <c r="WYA62" s="1"/>
      <c r="WYC62" s="1"/>
      <c r="WYE62" s="1"/>
      <c r="WYG62" s="1"/>
      <c r="WYI62" s="1"/>
      <c r="WYK62" s="1"/>
      <c r="WYM62" s="1"/>
      <c r="WYO62" s="1"/>
      <c r="WYQ62" s="1"/>
      <c r="WYS62" s="1"/>
      <c r="WYU62" s="1"/>
      <c r="WYW62" s="1"/>
      <c r="WYY62" s="1"/>
      <c r="WZA62" s="1"/>
      <c r="WZC62" s="1"/>
      <c r="WZE62" s="1"/>
      <c r="WZG62" s="1"/>
      <c r="WZI62" s="1"/>
      <c r="WZK62" s="1"/>
      <c r="WZM62" s="1"/>
      <c r="WZO62" s="1"/>
      <c r="WZQ62" s="1"/>
      <c r="WZS62" s="1"/>
      <c r="WZU62" s="1"/>
      <c r="WZW62" s="1"/>
      <c r="WZY62" s="1"/>
      <c r="XAA62" s="1"/>
      <c r="XAC62" s="1"/>
      <c r="XAE62" s="1"/>
      <c r="XAG62" s="1"/>
      <c r="XAI62" s="1"/>
      <c r="XAK62" s="1"/>
      <c r="XAM62" s="1"/>
      <c r="XAO62" s="1"/>
      <c r="XAQ62" s="1"/>
      <c r="XAS62" s="1"/>
      <c r="XAU62" s="1"/>
      <c r="XAW62" s="1"/>
      <c r="XAY62" s="1"/>
      <c r="XBA62" s="1"/>
      <c r="XBC62" s="1"/>
      <c r="XBE62" s="1"/>
      <c r="XBG62" s="1"/>
      <c r="XBI62" s="1"/>
      <c r="XBK62" s="1"/>
      <c r="XBM62" s="1"/>
      <c r="XBO62" s="1"/>
      <c r="XBQ62" s="1"/>
      <c r="XBS62" s="1"/>
      <c r="XBU62" s="1"/>
      <c r="XBW62" s="1"/>
      <c r="XBY62" s="1"/>
      <c r="XCA62" s="1"/>
      <c r="XCC62" s="1"/>
      <c r="XCE62" s="1"/>
      <c r="XCG62" s="1"/>
      <c r="XCI62" s="1"/>
      <c r="XCK62" s="1"/>
      <c r="XCM62" s="1"/>
      <c r="XCO62" s="1"/>
      <c r="XCQ62" s="1"/>
      <c r="XCS62" s="1"/>
      <c r="XCU62" s="1"/>
      <c r="XCW62" s="1"/>
      <c r="XCY62" s="1"/>
      <c r="XDA62" s="1"/>
      <c r="XDC62" s="1"/>
      <c r="XDE62" s="1"/>
      <c r="XDG62" s="1"/>
      <c r="XDI62" s="1"/>
      <c r="XDK62" s="1"/>
      <c r="XDM62" s="1"/>
      <c r="XDO62" s="1"/>
      <c r="XDQ62" s="1"/>
      <c r="XDS62" s="1"/>
      <c r="XDU62" s="1"/>
      <c r="XDW62" s="1"/>
      <c r="XDY62" s="1"/>
      <c r="XEA62" s="1"/>
      <c r="XEC62" s="1"/>
      <c r="XEE62" s="1"/>
      <c r="XEG62" s="1"/>
      <c r="XEI62" s="1"/>
      <c r="XEK62" s="1"/>
      <c r="XEM62" s="1"/>
      <c r="XEO62" s="1"/>
      <c r="XEQ62" s="1"/>
      <c r="XES62" s="1"/>
      <c r="XEU62" s="1"/>
      <c r="XEW62" s="1"/>
      <c r="XEY62" s="1"/>
      <c r="XFA62" s="1"/>
      <c r="XFC62" s="1"/>
    </row>
    <row r="63" spans="1:1023 1025:2047 2049:3071 3073:4095 4097:5119 5121:6143 6145:7167 7169:8191 8193:9215 9217:10239 10241:11263 11265:12287 12289:13311 13313:14335 14337:15359 15361:16383" x14ac:dyDescent="0.25">
      <c r="J63" s="2"/>
    </row>
    <row r="64" spans="1:1023 1025:2047 2049:3071 3073:4095 4097:5119 5121:6143 6145:7167 7169:8191 8193:9215 9217:10239 10241:11263 11265:12287 12289:13311 13313:14335 14337:15359 15361:16383" x14ac:dyDescent="0.25">
      <c r="D64" s="2"/>
      <c r="E64" s="2"/>
      <c r="F64" s="2"/>
      <c r="G64" s="2"/>
      <c r="H64" s="2"/>
      <c r="I64" s="2"/>
      <c r="J64" s="2"/>
    </row>
  </sheetData>
  <sheetProtection formatColumns="0" selectLockedCells="1" selectUnlockedCells="1"/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E33:H3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27C4100E-9039-4D9F-AF34-85C8A47746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11" id="{FB25520C-A544-4EE9-9E07-7241B5DA5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0" id="{E3E9E787-872D-4145-A516-778CEE5667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  <x14:conditionalFormatting xmlns:xm="http://schemas.microsoft.com/office/excel/2006/main">
          <x14:cfRule type="iconSet" priority="13" id="{D5DEE34B-E155-43C1-BFC6-99FFED295C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14" id="{2647985D-D1CC-48D1-A7C5-C7C31BE672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15" id="{C97D2634-B7D1-4129-99A6-E667BDAC26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6" id="{BC1793CB-A9AC-4698-8D19-C9898C9AC2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17" id="{523DD583-AA5F-4990-809D-D02E25A748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18" id="{1B734C9C-D340-40C2-9ED0-E54B5D1CDB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B3300B11-DFF5-4ADD-A335-7D344A9CBDD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8" id="{FF2FEE98-D6EA-4CEB-8717-8691584E7B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9" id="{51EF5AD7-F6DF-46AD-AD6F-BAD7E9F812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4" id="{204F511B-F336-4E85-B52D-E4778C43192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5" id="{B6F4F6C4-E9AE-4073-BF57-8CDDF8C937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6" id="{D99A88F8-5A6C-4177-871B-64F0480184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" id="{10A2CFE6-04CC-427D-8B32-D8A4DB4B59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4888A52F-B323-45C6-8FE5-718F0F9271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3" id="{BF6F699F-1157-452D-8A02-356E3CA5D0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104</v>
      </c>
      <c r="H4" s="340"/>
      <c r="I4" s="130" t="s">
        <v>0</v>
      </c>
      <c r="K4" s="346" t="s">
        <v>19</v>
      </c>
      <c r="L4" s="340"/>
      <c r="M4" s="338" t="s">
        <v>104</v>
      </c>
      <c r="N4" s="339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156</v>
      </c>
      <c r="F5" s="348"/>
      <c r="G5" s="349" t="str">
        <f>E5</f>
        <v>jan-dez</v>
      </c>
      <c r="H5" s="349"/>
      <c r="I5" s="131" t="s">
        <v>132</v>
      </c>
      <c r="K5" s="350" t="str">
        <f>E5</f>
        <v>jan-dez</v>
      </c>
      <c r="L5" s="349"/>
      <c r="M5" s="351" t="str">
        <f>E5</f>
        <v>jan-dez</v>
      </c>
      <c r="N5" s="337"/>
      <c r="O5" s="131" t="str">
        <f>I5</f>
        <v>2022 /2021</v>
      </c>
      <c r="Q5" s="350" t="str">
        <f>E5</f>
        <v>jan-dez</v>
      </c>
      <c r="R5" s="348"/>
      <c r="S5" s="131" t="str">
        <f>O5</f>
        <v>2022 /2021</v>
      </c>
    </row>
    <row r="6" spans="1:19" ht="19.5" customHeight="1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1508727.3800000062</v>
      </c>
      <c r="F7" s="145">
        <v>1489220.4100000015</v>
      </c>
      <c r="G7" s="243">
        <f>E7/E15</f>
        <v>0.45885510287310177</v>
      </c>
      <c r="H7" s="244">
        <f>F7/F15</f>
        <v>0.45463881419513091</v>
      </c>
      <c r="I7" s="164">
        <f t="shared" ref="I7:I11" si="0">(F7-E7)/E7</f>
        <v>-1.2929420025508219E-2</v>
      </c>
      <c r="J7" s="1"/>
      <c r="K7" s="17">
        <v>429645.88999999902</v>
      </c>
      <c r="L7" s="145">
        <v>420220.64300000068</v>
      </c>
      <c r="M7" s="243">
        <f>K7/K15</f>
        <v>0.46326146147664932</v>
      </c>
      <c r="N7" s="244">
        <f>L7/L15</f>
        <v>0.44632481666547447</v>
      </c>
      <c r="O7" s="164">
        <f t="shared" ref="O7:O18" si="1">(L7-K7)/K7</f>
        <v>-2.193724464581371E-2</v>
      </c>
      <c r="P7" s="1"/>
      <c r="Q7" s="187">
        <f t="shared" ref="Q7:Q18" si="2">(K7/E7)*10</f>
        <v>2.8477370775891746</v>
      </c>
      <c r="R7" s="188">
        <f t="shared" ref="R7:R18" si="3">(L7/F7)*10</f>
        <v>2.8217491526321496</v>
      </c>
      <c r="S7" s="55">
        <f>(R7-Q7)/Q7</f>
        <v>-9.1258161301273309E-3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1206584.6800000065</v>
      </c>
      <c r="F8" s="181">
        <v>1149652.9700000014</v>
      </c>
      <c r="G8" s="245">
        <f>E8/E7</f>
        <v>0.79973671585386186</v>
      </c>
      <c r="H8" s="246">
        <f>F8/F7</f>
        <v>0.77198308744640443</v>
      </c>
      <c r="I8" s="206">
        <f t="shared" si="0"/>
        <v>-4.7184181055576459E-2</v>
      </c>
      <c r="K8" s="180">
        <v>396543.41199999902</v>
      </c>
      <c r="L8" s="181">
        <v>381342.4350000007</v>
      </c>
      <c r="M8" s="250">
        <f>K8/K7</f>
        <v>0.92295404478325149</v>
      </c>
      <c r="N8" s="246">
        <f>L8/L7</f>
        <v>0.90748144183863921</v>
      </c>
      <c r="O8" s="207">
        <f t="shared" si="1"/>
        <v>-3.8333702036130061E-2</v>
      </c>
      <c r="Q8" s="189">
        <f t="shared" si="2"/>
        <v>3.2864946702290041</v>
      </c>
      <c r="R8" s="190">
        <f t="shared" si="3"/>
        <v>3.3170221358189527</v>
      </c>
      <c r="S8" s="182">
        <f t="shared" ref="S8:S18" si="4">(R8-Q8)/Q8</f>
        <v>9.28876162997745E-3</v>
      </c>
    </row>
    <row r="9" spans="1:19" ht="24" customHeight="1" x14ac:dyDescent="0.25">
      <c r="A9" s="8"/>
      <c r="B9" t="s">
        <v>37</v>
      </c>
      <c r="E9" s="19">
        <v>188073.88999999978</v>
      </c>
      <c r="F9" s="140">
        <v>213552.40000000002</v>
      </c>
      <c r="G9" s="247">
        <f>E9/E7</f>
        <v>0.12465730554979323</v>
      </c>
      <c r="H9" s="215">
        <f>F9/F7</f>
        <v>0.14339878675178766</v>
      </c>
      <c r="I9" s="182">
        <f t="shared" ref="I9:I10" si="5">(F9-E9)/E9</f>
        <v>0.13547074503537027</v>
      </c>
      <c r="K9" s="19">
        <v>24840.19100000001</v>
      </c>
      <c r="L9" s="140">
        <v>29662.088999999971</v>
      </c>
      <c r="M9" s="247">
        <f>K9/K7</f>
        <v>5.7815497781207835E-2</v>
      </c>
      <c r="N9" s="215">
        <f>L9/L7</f>
        <v>7.0586939252291619E-2</v>
      </c>
      <c r="O9" s="182">
        <f t="shared" si="1"/>
        <v>0.1941167843677192</v>
      </c>
      <c r="Q9" s="189">
        <f t="shared" si="2"/>
        <v>1.3207676514799602</v>
      </c>
      <c r="R9" s="190">
        <f t="shared" si="3"/>
        <v>1.388984108818256</v>
      </c>
      <c r="S9" s="182">
        <f t="shared" si="4"/>
        <v>5.1649097600063962E-2</v>
      </c>
    </row>
    <row r="10" spans="1:19" ht="24" customHeight="1" thickBot="1" x14ac:dyDescent="0.3">
      <c r="A10" s="8"/>
      <c r="B10" t="s">
        <v>36</v>
      </c>
      <c r="E10" s="19">
        <v>114068.80999999991</v>
      </c>
      <c r="F10" s="140">
        <v>126015.03999999998</v>
      </c>
      <c r="G10" s="247">
        <f>E10/E7</f>
        <v>7.5605978596344853E-2</v>
      </c>
      <c r="H10" s="215">
        <f>F10/F7</f>
        <v>8.4618125801807845E-2</v>
      </c>
      <c r="I10" s="186">
        <f t="shared" si="5"/>
        <v>0.10472827760717481</v>
      </c>
      <c r="K10" s="19">
        <v>8262.2870000000021</v>
      </c>
      <c r="L10" s="140">
        <v>9216.1189999999988</v>
      </c>
      <c r="M10" s="247">
        <f>K10/K7</f>
        <v>1.9230457435540745E-2</v>
      </c>
      <c r="N10" s="215">
        <f>L10/L7</f>
        <v>2.1931618909069119E-2</v>
      </c>
      <c r="O10" s="209">
        <f t="shared" si="1"/>
        <v>0.11544406530540473</v>
      </c>
      <c r="Q10" s="189">
        <f t="shared" si="2"/>
        <v>0.72432481762543233</v>
      </c>
      <c r="R10" s="190">
        <f t="shared" si="3"/>
        <v>0.73135071813650188</v>
      </c>
      <c r="S10" s="182">
        <f t="shared" si="4"/>
        <v>9.699930666607133E-3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1779298.3399999973</v>
      </c>
      <c r="F11" s="145">
        <v>1786391.7100000039</v>
      </c>
      <c r="G11" s="243">
        <f>E11/E15</f>
        <v>0.54114489712689817</v>
      </c>
      <c r="H11" s="244">
        <f>F11/F15</f>
        <v>0.54536118580486903</v>
      </c>
      <c r="I11" s="164">
        <f t="shared" si="0"/>
        <v>3.9866108119938123E-3</v>
      </c>
      <c r="J11" s="1"/>
      <c r="K11" s="17">
        <v>497791.26099999907</v>
      </c>
      <c r="L11" s="145">
        <v>521292.41500000033</v>
      </c>
      <c r="M11" s="243">
        <f>K11/K15</f>
        <v>0.53673853852335063</v>
      </c>
      <c r="N11" s="244">
        <f>L11/L15</f>
        <v>0.55367518333452548</v>
      </c>
      <c r="O11" s="164">
        <f t="shared" si="1"/>
        <v>4.7210860939564198E-2</v>
      </c>
      <c r="Q11" s="191">
        <f t="shared" si="2"/>
        <v>2.7976829394445444</v>
      </c>
      <c r="R11" s="192">
        <f t="shared" si="3"/>
        <v>2.9181305090136096</v>
      </c>
      <c r="S11" s="57">
        <f t="shared" si="4"/>
        <v>4.3052616102730722E-2</v>
      </c>
    </row>
    <row r="12" spans="1:19" s="3" customFormat="1" ht="24" customHeight="1" x14ac:dyDescent="0.25">
      <c r="A12" s="46"/>
      <c r="B12" s="3" t="s">
        <v>33</v>
      </c>
      <c r="E12" s="31">
        <v>1429330.0599999975</v>
      </c>
      <c r="F12" s="141">
        <v>1366367.030000004</v>
      </c>
      <c r="G12" s="247">
        <f>E12/E11</f>
        <v>0.80331107373482946</v>
      </c>
      <c r="H12" s="215">
        <f>F12/F11</f>
        <v>0.7648753755132468</v>
      </c>
      <c r="I12" s="206">
        <f t="shared" ref="I12:I18" si="6">(F12-E12)/E12</f>
        <v>-4.4050728213183746E-2</v>
      </c>
      <c r="K12" s="31">
        <v>462947.40099999908</v>
      </c>
      <c r="L12" s="141">
        <v>475554.81300000037</v>
      </c>
      <c r="M12" s="247">
        <f>K12/K11</f>
        <v>0.93000307010210836</v>
      </c>
      <c r="N12" s="215">
        <f>L12/L11</f>
        <v>0.91226114041962436</v>
      </c>
      <c r="O12" s="206">
        <f t="shared" si="1"/>
        <v>2.7232925323197391E-2</v>
      </c>
      <c r="Q12" s="189">
        <f t="shared" si="2"/>
        <v>3.2389118087952329</v>
      </c>
      <c r="R12" s="190">
        <f t="shared" si="3"/>
        <v>3.4804324354928191</v>
      </c>
      <c r="S12" s="182">
        <f t="shared" si="4"/>
        <v>7.456844797124125E-2</v>
      </c>
    </row>
    <row r="13" spans="1:19" ht="24" customHeight="1" x14ac:dyDescent="0.25">
      <c r="A13" s="8"/>
      <c r="B13" s="3" t="s">
        <v>37</v>
      </c>
      <c r="D13" s="3"/>
      <c r="E13" s="19">
        <v>162989.27999999991</v>
      </c>
      <c r="F13" s="140">
        <v>147440.22999999992</v>
      </c>
      <c r="G13" s="247">
        <f>E13/E11</f>
        <v>9.1603120362603249E-2</v>
      </c>
      <c r="H13" s="215">
        <f>F13/F11</f>
        <v>8.2535218437617811E-2</v>
      </c>
      <c r="I13" s="182">
        <f t="shared" ref="I13:I14" si="7">(F13-E13)/E13</f>
        <v>-9.5399218893414323E-2</v>
      </c>
      <c r="K13" s="19">
        <v>18480.181999999993</v>
      </c>
      <c r="L13" s="140">
        <v>17269.550999999999</v>
      </c>
      <c r="M13" s="247">
        <f>K13/K11</f>
        <v>3.712436004375743E-2</v>
      </c>
      <c r="N13" s="215">
        <f>L13/L11</f>
        <v>3.3128337384306636E-2</v>
      </c>
      <c r="O13" s="182">
        <f t="shared" si="1"/>
        <v>-6.5509690326642583E-2</v>
      </c>
      <c r="Q13" s="189">
        <f t="shared" si="2"/>
        <v>1.1338280652568073</v>
      </c>
      <c r="R13" s="190">
        <f t="shared" si="3"/>
        <v>1.1712916481478635</v>
      </c>
      <c r="S13" s="182">
        <f t="shared" si="4"/>
        <v>3.3041678927369617E-2</v>
      </c>
    </row>
    <row r="14" spans="1:19" ht="24" customHeight="1" thickBot="1" x14ac:dyDescent="0.3">
      <c r="A14" s="8"/>
      <c r="B14" t="s">
        <v>36</v>
      </c>
      <c r="E14" s="19">
        <v>186978.99999999985</v>
      </c>
      <c r="F14" s="140">
        <v>272584.44999999995</v>
      </c>
      <c r="G14" s="247">
        <f>E14/E11</f>
        <v>0.10508580590256726</v>
      </c>
      <c r="H14" s="215">
        <f>F14/F11</f>
        <v>0.1525894060491354</v>
      </c>
      <c r="I14" s="186">
        <f t="shared" si="7"/>
        <v>0.45783456965755603</v>
      </c>
      <c r="K14" s="19">
        <v>16363.678000000002</v>
      </c>
      <c r="L14" s="140">
        <v>28468.050999999992</v>
      </c>
      <c r="M14" s="247">
        <f>K14/K11</f>
        <v>3.2872569854134163E-2</v>
      </c>
      <c r="N14" s="215">
        <f>L14/L11</f>
        <v>5.4610522196069121E-2</v>
      </c>
      <c r="O14" s="209">
        <f t="shared" si="1"/>
        <v>0.73970980118283858</v>
      </c>
      <c r="Q14" s="189">
        <f t="shared" si="2"/>
        <v>0.87516127479556605</v>
      </c>
      <c r="R14" s="190">
        <f t="shared" si="3"/>
        <v>1.044375458688124</v>
      </c>
      <c r="S14" s="182">
        <f t="shared" si="4"/>
        <v>0.19335200124352583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3288025.7200000035</v>
      </c>
      <c r="F15" s="145">
        <v>3275612.1200000057</v>
      </c>
      <c r="G15" s="243">
        <f>G7+G11</f>
        <v>1</v>
      </c>
      <c r="H15" s="244">
        <f>H7+H11</f>
        <v>1</v>
      </c>
      <c r="I15" s="164">
        <f t="shared" si="6"/>
        <v>-3.775396258152674E-3</v>
      </c>
      <c r="J15" s="1"/>
      <c r="K15" s="17">
        <v>927437.15099999809</v>
      </c>
      <c r="L15" s="145">
        <v>941513.05800000101</v>
      </c>
      <c r="M15" s="243">
        <f>M7+M11</f>
        <v>1</v>
      </c>
      <c r="N15" s="244">
        <f>N7+N11</f>
        <v>1</v>
      </c>
      <c r="O15" s="164">
        <f t="shared" si="1"/>
        <v>1.5177208487740368E-2</v>
      </c>
      <c r="Q15" s="191">
        <f t="shared" si="2"/>
        <v>2.8206505361521232</v>
      </c>
      <c r="R15" s="192">
        <f t="shared" si="3"/>
        <v>2.8743118034378239</v>
      </c>
      <c r="S15" s="57">
        <f t="shared" si="4"/>
        <v>1.9024429505862965E-2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2635914.7400000039</v>
      </c>
      <c r="F16" s="181">
        <f t="shared" ref="F16:F17" si="8">F8+F12</f>
        <v>2516020.0000000056</v>
      </c>
      <c r="G16" s="245">
        <f>E16/E15</f>
        <v>0.80167096138165284</v>
      </c>
      <c r="H16" s="246">
        <f>F16/F15</f>
        <v>0.76810681723817809</v>
      </c>
      <c r="I16" s="207">
        <f t="shared" si="6"/>
        <v>-4.5485059960626108E-2</v>
      </c>
      <c r="J16" s="3"/>
      <c r="K16" s="180">
        <f t="shared" ref="K16:L18" si="9">K8+K12</f>
        <v>859490.8129999981</v>
      </c>
      <c r="L16" s="181">
        <f t="shared" si="9"/>
        <v>856897.24800000107</v>
      </c>
      <c r="M16" s="250">
        <f>K16/K15</f>
        <v>0.92673752833090883</v>
      </c>
      <c r="N16" s="246">
        <f>L16/L15</f>
        <v>0.91012784232674993</v>
      </c>
      <c r="O16" s="207">
        <f t="shared" si="1"/>
        <v>-3.0175598863521995E-3</v>
      </c>
      <c r="P16" s="3"/>
      <c r="Q16" s="189">
        <f t="shared" si="2"/>
        <v>3.260692768082464</v>
      </c>
      <c r="R16" s="190">
        <f t="shared" si="3"/>
        <v>3.4057648508358405</v>
      </c>
      <c r="S16" s="182">
        <f t="shared" si="4"/>
        <v>4.449118425796672E-2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351063.16999999969</v>
      </c>
      <c r="F17" s="140">
        <f t="shared" si="8"/>
        <v>360992.62999999995</v>
      </c>
      <c r="G17" s="248">
        <f>E17/E15</f>
        <v>0.10677020190705787</v>
      </c>
      <c r="H17" s="215">
        <f>F17/F15</f>
        <v>0.11020615896365633</v>
      </c>
      <c r="I17" s="182">
        <f t="shared" si="6"/>
        <v>2.8283969520358009E-2</v>
      </c>
      <c r="K17" s="19">
        <f t="shared" si="9"/>
        <v>43320.373000000007</v>
      </c>
      <c r="L17" s="140">
        <f t="shared" si="9"/>
        <v>46931.63999999997</v>
      </c>
      <c r="M17" s="247">
        <f>K17/K15</f>
        <v>4.6709766751623361E-2</v>
      </c>
      <c r="N17" s="215">
        <f>L17/L15</f>
        <v>4.984704099558003E-2</v>
      </c>
      <c r="O17" s="182">
        <f t="shared" si="1"/>
        <v>8.3361863019968979E-2</v>
      </c>
      <c r="Q17" s="189">
        <f t="shared" si="2"/>
        <v>1.2339765803402289</v>
      </c>
      <c r="R17" s="190">
        <f t="shared" si="3"/>
        <v>1.3000719709984101</v>
      </c>
      <c r="S17" s="182">
        <f t="shared" si="4"/>
        <v>5.3562921461570608E-2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301047.80999999976</v>
      </c>
      <c r="F18" s="142">
        <f>F10+F14</f>
        <v>398599.48999999993</v>
      </c>
      <c r="G18" s="249">
        <f>E18/E15</f>
        <v>9.155883671128931E-2</v>
      </c>
      <c r="H18" s="221">
        <f>F18/F15</f>
        <v>0.12168702379816547</v>
      </c>
      <c r="I18" s="208">
        <f t="shared" si="6"/>
        <v>0.32404049044568783</v>
      </c>
      <c r="K18" s="21">
        <f t="shared" si="9"/>
        <v>24625.965000000004</v>
      </c>
      <c r="L18" s="142">
        <f t="shared" si="9"/>
        <v>37684.169999999991</v>
      </c>
      <c r="M18" s="249">
        <f>K18/K15</f>
        <v>2.6552704917467831E-2</v>
      </c>
      <c r="N18" s="221">
        <f>L18/L15</f>
        <v>4.0025116677670072E-2</v>
      </c>
      <c r="O18" s="208">
        <f t="shared" si="1"/>
        <v>0.53026165675131853</v>
      </c>
      <c r="Q18" s="193">
        <f t="shared" si="2"/>
        <v>0.8180084419149245</v>
      </c>
      <c r="R18" s="194">
        <f t="shared" si="3"/>
        <v>0.94541440582375058</v>
      </c>
      <c r="S18" s="186">
        <f t="shared" si="4"/>
        <v>0.15575140472948409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158</v>
      </c>
      <c r="B1" s="4"/>
    </row>
    <row r="3" spans="1:19" ht="15.75" thickBot="1" x14ac:dyDescent="0.3"/>
    <row r="4" spans="1:19" x14ac:dyDescent="0.25">
      <c r="A4" s="327" t="s">
        <v>16</v>
      </c>
      <c r="B4" s="341"/>
      <c r="C4" s="341"/>
      <c r="D4" s="341"/>
      <c r="E4" s="344" t="s">
        <v>1</v>
      </c>
      <c r="F4" s="345"/>
      <c r="G4" s="340" t="s">
        <v>104</v>
      </c>
      <c r="H4" s="340"/>
      <c r="I4" s="130" t="s">
        <v>0</v>
      </c>
      <c r="K4" s="346" t="s">
        <v>19</v>
      </c>
      <c r="L4" s="340"/>
      <c r="M4" s="338" t="s">
        <v>13</v>
      </c>
      <c r="N4" s="339"/>
      <c r="O4" s="130" t="s">
        <v>0</v>
      </c>
      <c r="Q4" s="352" t="s">
        <v>22</v>
      </c>
      <c r="R4" s="340"/>
      <c r="S4" s="130" t="s">
        <v>0</v>
      </c>
    </row>
    <row r="5" spans="1:19" x14ac:dyDescent="0.25">
      <c r="A5" s="342"/>
      <c r="B5" s="343"/>
      <c r="C5" s="343"/>
      <c r="D5" s="343"/>
      <c r="E5" s="347" t="s">
        <v>69</v>
      </c>
      <c r="F5" s="348"/>
      <c r="G5" s="349" t="str">
        <f>E5</f>
        <v>dez</v>
      </c>
      <c r="H5" s="349"/>
      <c r="I5" s="131" t="s">
        <v>132</v>
      </c>
      <c r="K5" s="350" t="str">
        <f>E5</f>
        <v>dez</v>
      </c>
      <c r="L5" s="349"/>
      <c r="M5" s="351" t="str">
        <f>E5</f>
        <v>dez</v>
      </c>
      <c r="N5" s="337"/>
      <c r="O5" s="131" t="str">
        <f>I5</f>
        <v>2022 /2021</v>
      </c>
      <c r="Q5" s="350" t="str">
        <f>E5</f>
        <v>dez</v>
      </c>
      <c r="R5" s="348"/>
      <c r="S5" s="131" t="str">
        <f>O5</f>
        <v>2022 /2021</v>
      </c>
    </row>
    <row r="6" spans="1:19" ht="19.5" customHeight="1" thickBot="1" x14ac:dyDescent="0.3">
      <c r="A6" s="328"/>
      <c r="B6" s="353"/>
      <c r="C6" s="353"/>
      <c r="D6" s="353"/>
      <c r="E6" s="99">
        <v>2021</v>
      </c>
      <c r="F6" s="144">
        <v>2022</v>
      </c>
      <c r="G6" s="68">
        <f>E6</f>
        <v>2021</v>
      </c>
      <c r="H6" s="137">
        <f>F6</f>
        <v>2022</v>
      </c>
      <c r="I6" s="131" t="s">
        <v>1</v>
      </c>
      <c r="K6" s="16">
        <f>E6</f>
        <v>2021</v>
      </c>
      <c r="L6" s="138">
        <f>F6</f>
        <v>2022</v>
      </c>
      <c r="M6" s="136">
        <f>G6</f>
        <v>2021</v>
      </c>
      <c r="N6" s="137">
        <f>H6</f>
        <v>2022</v>
      </c>
      <c r="O6" s="260">
        <v>1000</v>
      </c>
      <c r="Q6" s="16">
        <f>E6</f>
        <v>2021</v>
      </c>
      <c r="R6" s="138">
        <f>F6</f>
        <v>2022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116171.73000000003</v>
      </c>
      <c r="F7" s="145">
        <v>110035.89000000004</v>
      </c>
      <c r="G7" s="243">
        <f>E7/E15</f>
        <v>0.4841957073482534</v>
      </c>
      <c r="H7" s="244">
        <f>F7/F15</f>
        <v>0.50482362215027132</v>
      </c>
      <c r="I7" s="164">
        <f t="shared" ref="I7:I18" si="0">(F7-E7)/E7</f>
        <v>-5.2816980516688358E-2</v>
      </c>
      <c r="J7" s="1"/>
      <c r="K7" s="17">
        <v>33474.042999999976</v>
      </c>
      <c r="L7" s="145">
        <v>32700.917999999991</v>
      </c>
      <c r="M7" s="243">
        <f>K7/K15</f>
        <v>0.49142075939251917</v>
      </c>
      <c r="N7" s="244">
        <f>L7/L15</f>
        <v>0.4972803936087366</v>
      </c>
      <c r="O7" s="164">
        <f t="shared" ref="O7:O18" si="1">(L7-K7)/K7</f>
        <v>-2.3096254013893272E-2</v>
      </c>
      <c r="P7" s="1"/>
      <c r="Q7" s="187">
        <f t="shared" ref="Q7:R18" si="2">(K7/E7)*10</f>
        <v>2.8814276072156253</v>
      </c>
      <c r="R7" s="188">
        <f t="shared" si="2"/>
        <v>2.971841096573125</v>
      </c>
      <c r="S7" s="55">
        <f>(R7-Q7)/Q7</f>
        <v>3.1378018705411057E-2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91669.670000000027</v>
      </c>
      <c r="F8" s="181">
        <v>85727.420000000042</v>
      </c>
      <c r="G8" s="245">
        <f>E8/E7</f>
        <v>0.78908758611066576</v>
      </c>
      <c r="H8" s="246">
        <f>F8/F7</f>
        <v>0.77908598730832279</v>
      </c>
      <c r="I8" s="206">
        <f t="shared" si="0"/>
        <v>-6.4822421636294578E-2</v>
      </c>
      <c r="K8" s="180">
        <v>30888.740999999973</v>
      </c>
      <c r="L8" s="181">
        <v>29827.30899999999</v>
      </c>
      <c r="M8" s="250">
        <f>K8/K7</f>
        <v>0.92276696304656103</v>
      </c>
      <c r="N8" s="246">
        <f>L8/L7</f>
        <v>0.91212451589279542</v>
      </c>
      <c r="O8" s="207">
        <f t="shared" si="1"/>
        <v>-3.4363070997292619E-2</v>
      </c>
      <c r="Q8" s="189">
        <f t="shared" si="2"/>
        <v>3.3695704369831336</v>
      </c>
      <c r="R8" s="190">
        <f t="shared" si="2"/>
        <v>3.4793195689313845</v>
      </c>
      <c r="S8" s="182">
        <f t="shared" ref="S8:S18" si="3">(R8-Q8)/Q8</f>
        <v>3.2570659673317945E-2</v>
      </c>
    </row>
    <row r="9" spans="1:19" ht="24" customHeight="1" x14ac:dyDescent="0.25">
      <c r="A9" s="8"/>
      <c r="B9" t="s">
        <v>37</v>
      </c>
      <c r="E9" s="19">
        <v>15944.589999999998</v>
      </c>
      <c r="F9" s="140">
        <v>17734.170000000002</v>
      </c>
      <c r="G9" s="247">
        <f>E9/E7</f>
        <v>0.13725017265388056</v>
      </c>
      <c r="H9" s="215">
        <f>F9/F7</f>
        <v>0.16116714282948949</v>
      </c>
      <c r="I9" s="182">
        <f t="shared" si="0"/>
        <v>0.1122374422923389</v>
      </c>
      <c r="K9" s="19">
        <v>2002.1840000000002</v>
      </c>
      <c r="L9" s="140">
        <v>2393.6070000000004</v>
      </c>
      <c r="M9" s="247">
        <f>K9/K7</f>
        <v>5.9813031846795491E-2</v>
      </c>
      <c r="N9" s="215">
        <f>L9/L7</f>
        <v>7.3196935939229629E-2</v>
      </c>
      <c r="O9" s="182">
        <f t="shared" si="1"/>
        <v>0.19549801616634643</v>
      </c>
      <c r="Q9" s="189">
        <f t="shared" si="2"/>
        <v>1.2557136934847497</v>
      </c>
      <c r="R9" s="190">
        <f t="shared" si="2"/>
        <v>1.3497147033100507</v>
      </c>
      <c r="S9" s="182">
        <f t="shared" si="3"/>
        <v>7.4858632435899797E-2</v>
      </c>
    </row>
    <row r="10" spans="1:19" ht="24" customHeight="1" thickBot="1" x14ac:dyDescent="0.3">
      <c r="A10" s="8"/>
      <c r="B10" t="s">
        <v>36</v>
      </c>
      <c r="E10" s="19">
        <v>8557.4699999999993</v>
      </c>
      <c r="F10" s="140">
        <v>6574.3</v>
      </c>
      <c r="G10" s="247">
        <f>E10/E7</f>
        <v>7.3662241235453729E-2</v>
      </c>
      <c r="H10" s="215">
        <f>F10/F7</f>
        <v>5.974686986218767E-2</v>
      </c>
      <c r="I10" s="186">
        <f t="shared" si="0"/>
        <v>-0.23174723370341926</v>
      </c>
      <c r="K10" s="19">
        <v>583.11800000000005</v>
      </c>
      <c r="L10" s="140">
        <v>480.00200000000007</v>
      </c>
      <c r="M10" s="247">
        <f>K10/K7</f>
        <v>1.7420005106643391E-2</v>
      </c>
      <c r="N10" s="215">
        <f>L10/L7</f>
        <v>1.4678548167974984E-2</v>
      </c>
      <c r="O10" s="209">
        <f t="shared" si="1"/>
        <v>-0.17683556329936648</v>
      </c>
      <c r="Q10" s="189">
        <f t="shared" si="2"/>
        <v>0.68141401605848473</v>
      </c>
      <c r="R10" s="190">
        <f t="shared" si="2"/>
        <v>0.73011879591743611</v>
      </c>
      <c r="S10" s="182">
        <f t="shared" si="3"/>
        <v>7.147604644335806E-2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123755.49000000002</v>
      </c>
      <c r="F11" s="145">
        <v>107933.08999999994</v>
      </c>
      <c r="G11" s="243">
        <f>E11/E15</f>
        <v>0.51580429265174665</v>
      </c>
      <c r="H11" s="244">
        <f>F11/F15</f>
        <v>0.49517637784972868</v>
      </c>
      <c r="I11" s="164">
        <f t="shared" si="0"/>
        <v>-0.12785210579344866</v>
      </c>
      <c r="J11" s="1"/>
      <c r="K11" s="17">
        <v>34642.824999999997</v>
      </c>
      <c r="L11" s="145">
        <v>33058.597999999976</v>
      </c>
      <c r="M11" s="243">
        <f>K11/K15</f>
        <v>0.50857924060748083</v>
      </c>
      <c r="N11" s="244">
        <f>L11/L15</f>
        <v>0.50271960639126356</v>
      </c>
      <c r="O11" s="164">
        <f t="shared" si="1"/>
        <v>-4.5730306347707521E-2</v>
      </c>
      <c r="Q11" s="191">
        <f t="shared" si="2"/>
        <v>2.7992960150697144</v>
      </c>
      <c r="R11" s="192">
        <f t="shared" si="2"/>
        <v>3.062878863192001</v>
      </c>
      <c r="S11" s="57">
        <f t="shared" si="3"/>
        <v>9.4160405581730611E-2</v>
      </c>
    </row>
    <row r="12" spans="1:19" s="3" customFormat="1" ht="24" customHeight="1" x14ac:dyDescent="0.25">
      <c r="A12" s="46"/>
      <c r="B12" s="3" t="s">
        <v>33</v>
      </c>
      <c r="E12" s="31">
        <v>96828.71</v>
      </c>
      <c r="F12" s="141">
        <v>86160.899999999936</v>
      </c>
      <c r="G12" s="247">
        <f>E12/E11</f>
        <v>0.78241951124754139</v>
      </c>
      <c r="H12" s="215">
        <f>F12/F11</f>
        <v>0.79828067555556859</v>
      </c>
      <c r="I12" s="206">
        <f t="shared" si="0"/>
        <v>-0.11017197275477562</v>
      </c>
      <c r="K12" s="31">
        <v>31628.116999999998</v>
      </c>
      <c r="L12" s="141">
        <v>30521.332999999973</v>
      </c>
      <c r="M12" s="247">
        <f>K12/K11</f>
        <v>0.91297742028832818</v>
      </c>
      <c r="N12" s="215">
        <f>L12/L11</f>
        <v>0.92324946750615366</v>
      </c>
      <c r="O12" s="206">
        <f t="shared" si="1"/>
        <v>-3.4993673508923254E-2</v>
      </c>
      <c r="Q12" s="189">
        <f t="shared" si="2"/>
        <v>3.2663986745253548</v>
      </c>
      <c r="R12" s="190">
        <f t="shared" si="2"/>
        <v>3.5423646921051195</v>
      </c>
      <c r="S12" s="182">
        <f t="shared" si="3"/>
        <v>8.4486324260422893E-2</v>
      </c>
    </row>
    <row r="13" spans="1:19" ht="24" customHeight="1" x14ac:dyDescent="0.25">
      <c r="A13" s="8"/>
      <c r="B13" s="3" t="s">
        <v>37</v>
      </c>
      <c r="D13" s="3"/>
      <c r="E13" s="19">
        <v>12894.650000000003</v>
      </c>
      <c r="F13" s="140">
        <v>9797.4499999999989</v>
      </c>
      <c r="G13" s="247">
        <f>E13/E11</f>
        <v>0.10419456946920093</v>
      </c>
      <c r="H13" s="215">
        <f>F13/F11</f>
        <v>9.0773367092520041E-2</v>
      </c>
      <c r="I13" s="182">
        <f t="shared" si="0"/>
        <v>-0.24019263803205232</v>
      </c>
      <c r="K13" s="19">
        <v>1404.307</v>
      </c>
      <c r="L13" s="140">
        <v>1200.6789999999996</v>
      </c>
      <c r="M13" s="247">
        <f>K13/K11</f>
        <v>4.0536734518619659E-2</v>
      </c>
      <c r="N13" s="215">
        <f>L13/L11</f>
        <v>3.6319719305700757E-2</v>
      </c>
      <c r="O13" s="182">
        <f t="shared" si="1"/>
        <v>-0.14500248165109222</v>
      </c>
      <c r="Q13" s="189">
        <f t="shared" si="2"/>
        <v>1.0890617426607156</v>
      </c>
      <c r="R13" s="190">
        <f t="shared" si="2"/>
        <v>1.2255015335623043</v>
      </c>
      <c r="S13" s="182">
        <f t="shared" si="3"/>
        <v>0.12528196112026574</v>
      </c>
    </row>
    <row r="14" spans="1:19" ht="24" customHeight="1" thickBot="1" x14ac:dyDescent="0.3">
      <c r="A14" s="8"/>
      <c r="B14" t="s">
        <v>36</v>
      </c>
      <c r="E14" s="19">
        <v>14032.130000000001</v>
      </c>
      <c r="F14" s="140">
        <v>11974.740000000003</v>
      </c>
      <c r="G14" s="247">
        <f>E14/E11</f>
        <v>0.11338591928325764</v>
      </c>
      <c r="H14" s="215">
        <f>F14/F11</f>
        <v>0.11094595735191136</v>
      </c>
      <c r="I14" s="186">
        <f t="shared" si="0"/>
        <v>-0.14661993581872443</v>
      </c>
      <c r="K14" s="19">
        <v>1610.4010000000001</v>
      </c>
      <c r="L14" s="140">
        <v>1336.5859999999998</v>
      </c>
      <c r="M14" s="247">
        <f>K14/K11</f>
        <v>4.6485845193052246E-2</v>
      </c>
      <c r="N14" s="215">
        <f>L14/L11</f>
        <v>4.0430813188145509E-2</v>
      </c>
      <c r="O14" s="209">
        <f t="shared" si="1"/>
        <v>-0.17002907971368639</v>
      </c>
      <c r="Q14" s="189">
        <f t="shared" si="2"/>
        <v>1.1476525659326133</v>
      </c>
      <c r="R14" s="190">
        <f t="shared" si="2"/>
        <v>1.1161712070575223</v>
      </c>
      <c r="S14" s="182">
        <f t="shared" si="3"/>
        <v>-2.7431088301108332E-2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239927.22000000003</v>
      </c>
      <c r="F15" s="145">
        <v>217968.97999999998</v>
      </c>
      <c r="G15" s="243">
        <f>G7+G11</f>
        <v>1</v>
      </c>
      <c r="H15" s="244">
        <f>H7+H11</f>
        <v>1</v>
      </c>
      <c r="I15" s="164">
        <f t="shared" si="0"/>
        <v>-9.1520420234102853E-2</v>
      </c>
      <c r="J15" s="1"/>
      <c r="K15" s="17">
        <v>68116.867999999973</v>
      </c>
      <c r="L15" s="145">
        <v>65759.51599999996</v>
      </c>
      <c r="M15" s="243">
        <f>M7+M11</f>
        <v>1</v>
      </c>
      <c r="N15" s="244">
        <f>N7+N11</f>
        <v>1.0000000000000002</v>
      </c>
      <c r="O15" s="164">
        <f t="shared" si="1"/>
        <v>-3.4607463161694607E-2</v>
      </c>
      <c r="Q15" s="191">
        <f t="shared" si="2"/>
        <v>2.8390637794244422</v>
      </c>
      <c r="R15" s="192">
        <f t="shared" si="2"/>
        <v>3.0169208480949887</v>
      </c>
      <c r="S15" s="57">
        <f t="shared" si="3"/>
        <v>6.2646380105840074E-2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188498.38000000003</v>
      </c>
      <c r="F16" s="181">
        <f t="shared" ref="F16:F17" si="4">F8+F12</f>
        <v>171888.31999999998</v>
      </c>
      <c r="G16" s="245">
        <f>E16/E15</f>
        <v>0.78564816447254304</v>
      </c>
      <c r="H16" s="246">
        <f>F16/F15</f>
        <v>0.78859074350854874</v>
      </c>
      <c r="I16" s="207">
        <f t="shared" si="0"/>
        <v>-8.8117786476467605E-2</v>
      </c>
      <c r="J16" s="3"/>
      <c r="K16" s="180">
        <f t="shared" ref="K16:L18" si="5">K8+K12</f>
        <v>62516.857999999971</v>
      </c>
      <c r="L16" s="181">
        <f t="shared" si="5"/>
        <v>60348.641999999963</v>
      </c>
      <c r="M16" s="250">
        <f>K16/K15</f>
        <v>0.91778820482468448</v>
      </c>
      <c r="N16" s="246">
        <f>L16/L15</f>
        <v>0.91771724718898484</v>
      </c>
      <c r="O16" s="207">
        <f t="shared" si="1"/>
        <v>-3.4682101266189813E-2</v>
      </c>
      <c r="P16" s="3"/>
      <c r="Q16" s="189">
        <f t="shared" si="2"/>
        <v>3.3165726941525948</v>
      </c>
      <c r="R16" s="190">
        <f t="shared" si="2"/>
        <v>3.5109216263210885</v>
      </c>
      <c r="S16" s="182">
        <f t="shared" si="3"/>
        <v>5.8599328309959169E-2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28839.24</v>
      </c>
      <c r="F17" s="140">
        <f t="shared" si="4"/>
        <v>27531.620000000003</v>
      </c>
      <c r="G17" s="248">
        <f>E17/E15</f>
        <v>0.12019995063503007</v>
      </c>
      <c r="H17" s="215">
        <f>F17/F15</f>
        <v>0.12630980793689087</v>
      </c>
      <c r="I17" s="182">
        <f t="shared" si="0"/>
        <v>-4.5341694163923835E-2</v>
      </c>
      <c r="K17" s="19">
        <f t="shared" si="5"/>
        <v>3406.491</v>
      </c>
      <c r="L17" s="140">
        <f t="shared" si="5"/>
        <v>3594.2860000000001</v>
      </c>
      <c r="M17" s="247">
        <f>K17/K15</f>
        <v>5.0009507189907813E-2</v>
      </c>
      <c r="N17" s="215">
        <f>L17/L15</f>
        <v>5.4658036108416651E-2</v>
      </c>
      <c r="O17" s="182">
        <f t="shared" si="1"/>
        <v>5.5128576590984704E-2</v>
      </c>
      <c r="Q17" s="189">
        <f t="shared" si="2"/>
        <v>1.1811999900136063</v>
      </c>
      <c r="R17" s="190">
        <f t="shared" si="2"/>
        <v>1.3055119894869971</v>
      </c>
      <c r="S17" s="182">
        <f t="shared" si="3"/>
        <v>0.10524212709480198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22589.599999999999</v>
      </c>
      <c r="F18" s="142">
        <f>F10+F14</f>
        <v>18549.040000000005</v>
      </c>
      <c r="G18" s="249">
        <f>E18/E15</f>
        <v>9.4151884892426943E-2</v>
      </c>
      <c r="H18" s="221">
        <f>F18/F15</f>
        <v>8.5099448554560406E-2</v>
      </c>
      <c r="I18" s="208">
        <f t="shared" si="0"/>
        <v>-0.17886815171583359</v>
      </c>
      <c r="K18" s="21">
        <f t="shared" si="5"/>
        <v>2193.5190000000002</v>
      </c>
      <c r="L18" s="142">
        <f t="shared" si="5"/>
        <v>1816.5879999999997</v>
      </c>
      <c r="M18" s="249">
        <f>K18/K15</f>
        <v>3.2202287985407682E-2</v>
      </c>
      <c r="N18" s="221">
        <f>L18/L15</f>
        <v>2.7624716702598615E-2</v>
      </c>
      <c r="O18" s="208">
        <f t="shared" si="1"/>
        <v>-0.17183849330687379</v>
      </c>
      <c r="Q18" s="193">
        <f t="shared" si="2"/>
        <v>0.97103047420051725</v>
      </c>
      <c r="R18" s="194">
        <f t="shared" si="2"/>
        <v>0.97934340537300002</v>
      </c>
      <c r="S18" s="186">
        <f t="shared" si="3"/>
        <v>8.5609374714290982E-3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Dell</cp:lastModifiedBy>
  <cp:lastPrinted>2019-01-18T14:14:45Z</cp:lastPrinted>
  <dcterms:created xsi:type="dcterms:W3CDTF">2012-12-21T10:54:30Z</dcterms:created>
  <dcterms:modified xsi:type="dcterms:W3CDTF">2023-02-09T18:20:13Z</dcterms:modified>
</cp:coreProperties>
</file>